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8"/>
  <workbookPr defaultThemeVersion="166925"/>
  <mc:AlternateContent xmlns:mc="http://schemas.openxmlformats.org/markup-compatibility/2006">
    <mc:Choice Requires="x15">
      <x15ac:absPath xmlns:x15ac="http://schemas.microsoft.com/office/spreadsheetml/2010/11/ac" url="D:\THANH 2025\NONG THON MOI 2025\HUYEN NONG THON MOI 2025\BAO CAO DE NGHI CONG NHAN\"/>
    </mc:Choice>
  </mc:AlternateContent>
  <xr:revisionPtr revIDLastSave="0" documentId="13_ncr:1_{F4B3730D-E72F-465A-828E-160BC7DC093A}" xr6:coauthVersionLast="36" xr6:coauthVersionMax="36" xr10:uidLastSave="{00000000-0000-0000-0000-000000000000}"/>
  <bookViews>
    <workbookView xWindow="-120" yWindow="-120" windowWidth="29040" windowHeight="15720" tabRatio="513" activeTab="1" xr2:uid="{00000000-000D-0000-FFFF-FFFF00000000}"/>
  </bookViews>
  <sheets>
    <sheet name="BTC HUYỆN NTM" sheetId="15" r:id="rId1"/>
    <sheet name="HUYEN NTM-11 xã" sheetId="11" r:id="rId2"/>
    <sheet name=" XA DAT NTM" sheetId="12" r:id="rId3"/>
    <sheet name="XA NTM NANG CAO" sheetId="13" r:id="rId4"/>
    <sheet name="ĐÔ THỊ VĂN MINH" sheetId="14" r:id="rId5"/>
    <sheet name="HUYEN NTM-13 xã,thị trấn" sheetId="10" r:id="rId6"/>
  </sheets>
  <externalReferences>
    <externalReference r:id="rId7"/>
  </externalReferences>
  <definedNames>
    <definedName name="DMTC">[1]DMTC!$C$5:$O$82</definedName>
    <definedName name="_xlnm.Print_Titles" localSheetId="1">'HUYEN NTM-11 xã'!$10:$11</definedName>
    <definedName name="_xlnm.Print_Titles" localSheetId="5">'HUYEN NTM-13 xã,thị trấn'!$10:$11</definedName>
  </definedNames>
  <calcPr calcId="191029"/>
</workbook>
</file>

<file path=xl/calcChain.xml><?xml version="1.0" encoding="utf-8"?>
<calcChain xmlns="http://schemas.openxmlformats.org/spreadsheetml/2006/main">
  <c r="H26" i="15" l="1"/>
  <c r="G65" i="15"/>
  <c r="G59" i="15"/>
  <c r="G55" i="15"/>
  <c r="G50" i="15"/>
  <c r="G46" i="15"/>
  <c r="G39" i="15"/>
  <c r="G19" i="15"/>
  <c r="G18" i="15" s="1"/>
  <c r="G14" i="15"/>
  <c r="G15" i="15"/>
  <c r="L72" i="11" l="1"/>
  <c r="M72" i="11"/>
  <c r="N72" i="11"/>
  <c r="O72" i="11"/>
  <c r="P72" i="11"/>
  <c r="Q72" i="11"/>
  <c r="R72" i="11"/>
  <c r="S72" i="11"/>
  <c r="T72" i="11"/>
  <c r="U72" i="11"/>
  <c r="V72" i="11"/>
  <c r="L73" i="11"/>
  <c r="M73" i="11"/>
  <c r="N73" i="11"/>
  <c r="O73" i="11"/>
  <c r="P73" i="11"/>
  <c r="Q73" i="11"/>
  <c r="R73" i="11"/>
  <c r="S73" i="11"/>
  <c r="T73" i="11"/>
  <c r="U73" i="11"/>
  <c r="V73" i="11"/>
  <c r="M136" i="10" l="1"/>
  <c r="N136" i="10"/>
  <c r="O136" i="10"/>
  <c r="P136" i="10"/>
  <c r="Q136" i="10"/>
  <c r="R136" i="10"/>
  <c r="S136" i="10"/>
  <c r="T136" i="10"/>
  <c r="U136" i="10"/>
  <c r="V136" i="10"/>
  <c r="W136" i="10"/>
  <c r="L136" i="10"/>
  <c r="W66" i="10"/>
  <c r="W34" i="10"/>
  <c r="X132" i="10" l="1"/>
  <c r="X131" i="10" s="1"/>
  <c r="W132" i="10"/>
  <c r="V132" i="10"/>
  <c r="U132" i="10"/>
  <c r="T132" i="10"/>
  <c r="T131" i="10" s="1"/>
  <c r="S132" i="10"/>
  <c r="S131" i="10" s="1"/>
  <c r="R132" i="10"/>
  <c r="Q132" i="10"/>
  <c r="Q131" i="10" s="1"/>
  <c r="P132" i="10"/>
  <c r="P131" i="10" s="1"/>
  <c r="O132" i="10"/>
  <c r="N132" i="10"/>
  <c r="M132" i="10"/>
  <c r="L132" i="10"/>
  <c r="L131" i="10" s="1"/>
  <c r="W131" i="10"/>
  <c r="V131" i="10"/>
  <c r="U131" i="10"/>
  <c r="R131" i="10"/>
  <c r="O131" i="10"/>
  <c r="N131" i="10"/>
  <c r="M131" i="10"/>
  <c r="L46" i="11" l="1"/>
  <c r="M46" i="11"/>
  <c r="N46" i="11"/>
  <c r="O46" i="11"/>
  <c r="P46" i="11"/>
  <c r="Q46" i="11"/>
  <c r="R46" i="11"/>
  <c r="S46" i="11"/>
  <c r="T46" i="11"/>
  <c r="U46" i="11"/>
  <c r="V46" i="11"/>
  <c r="L47" i="11"/>
  <c r="M47" i="11"/>
  <c r="N47" i="11"/>
  <c r="O47" i="11"/>
  <c r="P47" i="11"/>
  <c r="Q47" i="11"/>
  <c r="R47" i="11"/>
  <c r="S47" i="11"/>
  <c r="T47" i="11"/>
  <c r="U47" i="11"/>
  <c r="V47" i="11"/>
  <c r="J156" i="11" l="1"/>
  <c r="K156" i="11"/>
  <c r="K155" i="11" s="1"/>
  <c r="J155" i="11"/>
  <c r="K150" i="11"/>
  <c r="K149" i="11" s="1"/>
  <c r="K146" i="11"/>
  <c r="K145" i="11" s="1"/>
  <c r="J142" i="11"/>
  <c r="J141" i="11" s="1"/>
  <c r="K142" i="11"/>
  <c r="K141" i="11" s="1"/>
  <c r="J138" i="11"/>
  <c r="J137" i="11" s="1"/>
  <c r="K138" i="11"/>
  <c r="K137" i="11" s="1"/>
  <c r="K134" i="11"/>
  <c r="K133" i="11" s="1"/>
  <c r="J130" i="11"/>
  <c r="J129" i="11" s="1"/>
  <c r="K130" i="11"/>
  <c r="K129" i="11" s="1"/>
  <c r="K126" i="11"/>
  <c r="K125" i="11" s="1"/>
  <c r="K119" i="11"/>
  <c r="K118" i="11" s="1"/>
  <c r="J115" i="11"/>
  <c r="K115" i="11"/>
  <c r="K114" i="11" s="1"/>
  <c r="J114" i="11"/>
  <c r="J111" i="11"/>
  <c r="J110" i="11" s="1"/>
  <c r="K111" i="11"/>
  <c r="K110" i="11" s="1"/>
  <c r="K107" i="11"/>
  <c r="K106" i="11" s="1"/>
  <c r="J103" i="11"/>
  <c r="J102" i="11" s="1"/>
  <c r="K103" i="11"/>
  <c r="K102" i="11" s="1"/>
  <c r="K98" i="11"/>
  <c r="K97" i="11" s="1"/>
  <c r="K94" i="11"/>
  <c r="K93" i="11" s="1"/>
  <c r="K82" i="11"/>
  <c r="K81" i="11" s="1"/>
  <c r="K78" i="11"/>
  <c r="K77" i="11" s="1"/>
  <c r="K74" i="11"/>
  <c r="K71" i="11"/>
  <c r="K64" i="11"/>
  <c r="K63" i="11" s="1"/>
  <c r="K60" i="11"/>
  <c r="K59" i="11" s="1"/>
  <c r="K51" i="11"/>
  <c r="K50" i="11" s="1"/>
  <c r="K45" i="11"/>
  <c r="K44" i="11"/>
  <c r="K41" i="11"/>
  <c r="K40" i="11" s="1"/>
  <c r="K156" i="10"/>
  <c r="K155" i="10" s="1"/>
  <c r="K150" i="10"/>
  <c r="K149" i="10"/>
  <c r="K146" i="10"/>
  <c r="K145" i="10" s="1"/>
  <c r="K142" i="10"/>
  <c r="K141" i="10" s="1"/>
  <c r="K138" i="10"/>
  <c r="K137" i="10" s="1"/>
  <c r="K134" i="10"/>
  <c r="K133" i="10" s="1"/>
  <c r="K130" i="10"/>
  <c r="K129" i="10" s="1"/>
  <c r="K126" i="10"/>
  <c r="K125" i="10" s="1"/>
  <c r="K119" i="10"/>
  <c r="K118" i="10" s="1"/>
  <c r="K115" i="10"/>
  <c r="K114" i="10" s="1"/>
  <c r="K111" i="10"/>
  <c r="K110" i="10" s="1"/>
  <c r="K107" i="10"/>
  <c r="K106" i="10" s="1"/>
  <c r="K103" i="10"/>
  <c r="K102" i="10" s="1"/>
  <c r="K98" i="10"/>
  <c r="K97" i="10" s="1"/>
  <c r="K94" i="10"/>
  <c r="K93" i="10" s="1"/>
  <c r="K82" i="10"/>
  <c r="K81" i="10" s="1"/>
  <c r="K78" i="10"/>
  <c r="K77" i="10" s="1"/>
  <c r="K74" i="10"/>
  <c r="K71" i="10"/>
  <c r="K64" i="10"/>
  <c r="K63" i="10" s="1"/>
  <c r="K59" i="10"/>
  <c r="K51" i="10"/>
  <c r="K50" i="10" s="1"/>
  <c r="K45" i="10"/>
  <c r="K44" i="10" s="1"/>
  <c r="K41" i="10"/>
  <c r="K40" i="10" s="1"/>
  <c r="K34" i="11"/>
  <c r="K33" i="11" s="1"/>
  <c r="K30" i="11"/>
  <c r="K29" i="11" s="1"/>
  <c r="K26" i="11"/>
  <c r="K25" i="11" s="1"/>
  <c r="K22" i="11"/>
  <c r="K21" i="11" s="1"/>
  <c r="K18" i="11"/>
  <c r="K17" i="11" s="1"/>
  <c r="K34" i="10"/>
  <c r="K33" i="10" s="1"/>
  <c r="K30" i="10"/>
  <c r="K29" i="10" s="1"/>
  <c r="K26" i="10"/>
  <c r="K25" i="10" s="1"/>
  <c r="K70" i="11" l="1"/>
  <c r="K69" i="11" s="1"/>
  <c r="K70" i="10"/>
  <c r="K69" i="10" s="1"/>
  <c r="K21" i="10"/>
  <c r="K17" i="10"/>
  <c r="X116" i="10" l="1"/>
  <c r="X117" i="10" s="1"/>
  <c r="X136" i="10" s="1"/>
  <c r="X109" i="10"/>
  <c r="N109" i="10"/>
  <c r="L62" i="10"/>
  <c r="S146" i="10" l="1"/>
  <c r="S145" i="10" s="1"/>
  <c r="M158" i="11" l="1"/>
  <c r="N158" i="11"/>
  <c r="O158" i="11"/>
  <c r="O156" i="11" s="1"/>
  <c r="O155" i="11" s="1"/>
  <c r="P158" i="11"/>
  <c r="Q158" i="11"/>
  <c r="Q156" i="11" s="1"/>
  <c r="Q155" i="11" s="1"/>
  <c r="R158" i="11"/>
  <c r="S158" i="11"/>
  <c r="T158" i="11"/>
  <c r="U158" i="11"/>
  <c r="V158" i="11"/>
  <c r="M157" i="11"/>
  <c r="N157" i="11"/>
  <c r="O157" i="11"/>
  <c r="P157" i="11"/>
  <c r="Q157" i="11"/>
  <c r="R157" i="11"/>
  <c r="S157" i="11"/>
  <c r="T157" i="11"/>
  <c r="U157" i="11"/>
  <c r="V157" i="11"/>
  <c r="L158" i="11"/>
  <c r="L157" i="11"/>
  <c r="M152" i="11"/>
  <c r="N152" i="11"/>
  <c r="O152" i="11"/>
  <c r="P152" i="11"/>
  <c r="Q152" i="11"/>
  <c r="R152" i="11"/>
  <c r="S152" i="11"/>
  <c r="T152" i="11"/>
  <c r="U152" i="11"/>
  <c r="V152" i="11"/>
  <c r="M151" i="11"/>
  <c r="N151" i="11"/>
  <c r="O151" i="11"/>
  <c r="P151" i="11"/>
  <c r="P150" i="11" s="1"/>
  <c r="P149" i="11" s="1"/>
  <c r="Q151" i="11"/>
  <c r="Q150" i="11" s="1"/>
  <c r="Q149" i="11" s="1"/>
  <c r="R151" i="11"/>
  <c r="S151" i="11"/>
  <c r="T151" i="11"/>
  <c r="U151" i="11"/>
  <c r="V151" i="11"/>
  <c r="L152" i="11"/>
  <c r="L151" i="11"/>
  <c r="M148" i="11"/>
  <c r="N148" i="11"/>
  <c r="O148" i="11"/>
  <c r="O146" i="11" s="1"/>
  <c r="O145" i="11" s="1"/>
  <c r="P148" i="11"/>
  <c r="Q148" i="11"/>
  <c r="R148" i="11"/>
  <c r="S148" i="11"/>
  <c r="T148" i="11"/>
  <c r="U148" i="11"/>
  <c r="V148" i="11"/>
  <c r="M147" i="11"/>
  <c r="M146" i="11" s="1"/>
  <c r="M145" i="11" s="1"/>
  <c r="N147" i="11"/>
  <c r="O147" i="11"/>
  <c r="P147" i="11"/>
  <c r="Q147" i="11"/>
  <c r="R147" i="11"/>
  <c r="S147" i="11"/>
  <c r="T147" i="11"/>
  <c r="U147" i="11"/>
  <c r="U146" i="11" s="1"/>
  <c r="U145" i="11" s="1"/>
  <c r="V147" i="11"/>
  <c r="L148" i="11"/>
  <c r="L147" i="11"/>
  <c r="M144" i="11"/>
  <c r="N144" i="11"/>
  <c r="O144" i="11"/>
  <c r="P144" i="11"/>
  <c r="Q144" i="11"/>
  <c r="R144" i="11"/>
  <c r="S144" i="11"/>
  <c r="T144" i="11"/>
  <c r="U144" i="11"/>
  <c r="V144" i="11"/>
  <c r="M143" i="11"/>
  <c r="N143" i="11"/>
  <c r="O143" i="11"/>
  <c r="P143" i="11"/>
  <c r="Q143" i="11"/>
  <c r="R143" i="11"/>
  <c r="S143" i="11"/>
  <c r="T143" i="11"/>
  <c r="U143" i="11"/>
  <c r="V143" i="11"/>
  <c r="L144" i="11"/>
  <c r="L143" i="11"/>
  <c r="M140" i="11"/>
  <c r="N140" i="11"/>
  <c r="O140" i="11"/>
  <c r="P140" i="11"/>
  <c r="Q140" i="11"/>
  <c r="R140" i="11"/>
  <c r="S140" i="11"/>
  <c r="T140" i="11"/>
  <c r="U140" i="11"/>
  <c r="V140" i="11"/>
  <c r="M139" i="11"/>
  <c r="N139" i="11"/>
  <c r="N138" i="11" s="1"/>
  <c r="N137" i="11" s="1"/>
  <c r="O139" i="11"/>
  <c r="P139" i="11"/>
  <c r="Q139" i="11"/>
  <c r="R139" i="11"/>
  <c r="S139" i="11"/>
  <c r="T139" i="11"/>
  <c r="U139" i="11"/>
  <c r="V139" i="11"/>
  <c r="L140" i="11"/>
  <c r="L138" i="11" s="1"/>
  <c r="L137" i="11" s="1"/>
  <c r="L139" i="11"/>
  <c r="M136" i="11"/>
  <c r="N136" i="11"/>
  <c r="O136" i="11"/>
  <c r="P136" i="11"/>
  <c r="Q136" i="11"/>
  <c r="R136" i="11"/>
  <c r="S136" i="11"/>
  <c r="T136" i="11"/>
  <c r="U136" i="11"/>
  <c r="U134" i="11" s="1"/>
  <c r="U133" i="11" s="1"/>
  <c r="V136" i="11"/>
  <c r="M135" i="11"/>
  <c r="N135" i="11"/>
  <c r="O135" i="11"/>
  <c r="P135" i="11"/>
  <c r="Q135" i="11"/>
  <c r="R135" i="11"/>
  <c r="S135" i="11"/>
  <c r="T135" i="11"/>
  <c r="U135" i="11"/>
  <c r="V135" i="11"/>
  <c r="L136" i="11"/>
  <c r="L135" i="11"/>
  <c r="M128" i="11"/>
  <c r="N128" i="11"/>
  <c r="O128" i="11"/>
  <c r="P128" i="11"/>
  <c r="Q128" i="11"/>
  <c r="R128" i="11"/>
  <c r="S128" i="11"/>
  <c r="T128" i="11"/>
  <c r="U128" i="11"/>
  <c r="V128" i="11"/>
  <c r="M127" i="11"/>
  <c r="N127" i="11"/>
  <c r="O127" i="11"/>
  <c r="P127" i="11"/>
  <c r="Q127" i="11"/>
  <c r="Q126" i="11" s="1"/>
  <c r="Q125" i="11" s="1"/>
  <c r="R127" i="11"/>
  <c r="S127" i="11"/>
  <c r="T127" i="11"/>
  <c r="U127" i="11"/>
  <c r="V127" i="11"/>
  <c r="L128" i="11"/>
  <c r="L127" i="11"/>
  <c r="M121" i="11"/>
  <c r="M119" i="11" s="1"/>
  <c r="M118" i="11" s="1"/>
  <c r="N121" i="11"/>
  <c r="O121" i="11"/>
  <c r="P121" i="11"/>
  <c r="Q121" i="11"/>
  <c r="R121" i="11"/>
  <c r="S121" i="11"/>
  <c r="T121" i="11"/>
  <c r="U121" i="11"/>
  <c r="V121" i="11"/>
  <c r="M120" i="11"/>
  <c r="N120" i="11"/>
  <c r="O120" i="11"/>
  <c r="P120" i="11"/>
  <c r="Q120" i="11"/>
  <c r="R120" i="11"/>
  <c r="S120" i="11"/>
  <c r="S119" i="11" s="1"/>
  <c r="S118" i="11" s="1"/>
  <c r="T120" i="11"/>
  <c r="U120" i="11"/>
  <c r="V120" i="11"/>
  <c r="L121" i="11"/>
  <c r="L120" i="11"/>
  <c r="M117" i="11"/>
  <c r="N117" i="11"/>
  <c r="O117" i="11"/>
  <c r="P117" i="11"/>
  <c r="Q117" i="11"/>
  <c r="Q115" i="11" s="1"/>
  <c r="Q114" i="11" s="1"/>
  <c r="R117" i="11"/>
  <c r="S117" i="11"/>
  <c r="T117" i="11"/>
  <c r="U117" i="11"/>
  <c r="V117" i="11"/>
  <c r="M116" i="11"/>
  <c r="N116" i="11"/>
  <c r="O116" i="11"/>
  <c r="P116" i="11"/>
  <c r="P115" i="11" s="1"/>
  <c r="P114" i="11" s="1"/>
  <c r="Q116" i="11"/>
  <c r="R116" i="11"/>
  <c r="S116" i="11"/>
  <c r="T116" i="11"/>
  <c r="U116" i="11"/>
  <c r="V116" i="11"/>
  <c r="L117" i="11"/>
  <c r="L116" i="11"/>
  <c r="M113" i="11"/>
  <c r="N113" i="11"/>
  <c r="O113" i="11"/>
  <c r="P113" i="11"/>
  <c r="Q113" i="11"/>
  <c r="R113" i="11"/>
  <c r="S113" i="11"/>
  <c r="T113" i="11"/>
  <c r="U113" i="11"/>
  <c r="V113" i="11"/>
  <c r="M112" i="11"/>
  <c r="N112" i="11"/>
  <c r="O112" i="11"/>
  <c r="P112" i="11"/>
  <c r="Q112" i="11"/>
  <c r="R112" i="11"/>
  <c r="S112" i="11"/>
  <c r="T112" i="11"/>
  <c r="U112" i="11"/>
  <c r="V112" i="11"/>
  <c r="L113" i="11"/>
  <c r="L112" i="11"/>
  <c r="M109" i="11"/>
  <c r="N109" i="11"/>
  <c r="O109" i="11"/>
  <c r="P109" i="11"/>
  <c r="Q109" i="11"/>
  <c r="Q107" i="11" s="1"/>
  <c r="Q106" i="11" s="1"/>
  <c r="R109" i="11"/>
  <c r="S109" i="11"/>
  <c r="T109" i="11"/>
  <c r="U109" i="11"/>
  <c r="U107" i="11" s="1"/>
  <c r="U106" i="11" s="1"/>
  <c r="V109" i="11"/>
  <c r="M108" i="11"/>
  <c r="N108" i="11"/>
  <c r="O108" i="11"/>
  <c r="P108" i="11"/>
  <c r="Q108" i="11"/>
  <c r="R108" i="11"/>
  <c r="S108" i="11"/>
  <c r="T108" i="11"/>
  <c r="U108" i="11"/>
  <c r="V108" i="11"/>
  <c r="L109" i="11"/>
  <c r="L108" i="11"/>
  <c r="M105" i="11"/>
  <c r="N105" i="11"/>
  <c r="O105" i="11"/>
  <c r="P105" i="11"/>
  <c r="Q105" i="11"/>
  <c r="R105" i="11"/>
  <c r="S105" i="11"/>
  <c r="T105" i="11"/>
  <c r="U105" i="11"/>
  <c r="V105" i="11"/>
  <c r="M104" i="11"/>
  <c r="N104" i="11"/>
  <c r="O104" i="11"/>
  <c r="P104" i="11"/>
  <c r="Q104" i="11"/>
  <c r="R104" i="11"/>
  <c r="S104" i="11"/>
  <c r="T104" i="11"/>
  <c r="U104" i="11"/>
  <c r="V104" i="11"/>
  <c r="L105" i="11"/>
  <c r="L104" i="11"/>
  <c r="M100" i="11"/>
  <c r="N100" i="11"/>
  <c r="N98" i="11" s="1"/>
  <c r="N97" i="11" s="1"/>
  <c r="O100" i="11"/>
  <c r="P100" i="11"/>
  <c r="Q100" i="11"/>
  <c r="R100" i="11"/>
  <c r="S100" i="11"/>
  <c r="T100" i="11"/>
  <c r="U100" i="11"/>
  <c r="V100" i="11"/>
  <c r="V98" i="11" s="1"/>
  <c r="V97" i="11" s="1"/>
  <c r="M99" i="11"/>
  <c r="M98" i="11" s="1"/>
  <c r="M97" i="11" s="1"/>
  <c r="N99" i="11"/>
  <c r="O99" i="11"/>
  <c r="P99" i="11"/>
  <c r="Q99" i="11"/>
  <c r="R99" i="11"/>
  <c r="S99" i="11"/>
  <c r="T99" i="11"/>
  <c r="U99" i="11"/>
  <c r="V99" i="11"/>
  <c r="L100" i="11"/>
  <c r="L99" i="11"/>
  <c r="M96" i="11"/>
  <c r="N96" i="11"/>
  <c r="O96" i="11"/>
  <c r="P96" i="11"/>
  <c r="P94" i="11" s="1"/>
  <c r="P93" i="11" s="1"/>
  <c r="Q96" i="11"/>
  <c r="R96" i="11"/>
  <c r="S96" i="11"/>
  <c r="T96" i="11"/>
  <c r="U96" i="11"/>
  <c r="V96" i="11"/>
  <c r="M95" i="11"/>
  <c r="N95" i="11"/>
  <c r="O95" i="11"/>
  <c r="O94" i="11" s="1"/>
  <c r="O93" i="11" s="1"/>
  <c r="P95" i="11"/>
  <c r="Q95" i="11"/>
  <c r="R95" i="11"/>
  <c r="S95" i="11"/>
  <c r="T95" i="11"/>
  <c r="U95" i="11"/>
  <c r="V95" i="11"/>
  <c r="L96" i="11"/>
  <c r="L95" i="11"/>
  <c r="M84" i="11"/>
  <c r="N84" i="11"/>
  <c r="O84" i="11"/>
  <c r="O82" i="11" s="1"/>
  <c r="O81" i="11" s="1"/>
  <c r="P84" i="11"/>
  <c r="Q84" i="11"/>
  <c r="R84" i="11"/>
  <c r="S84" i="11"/>
  <c r="T84" i="11"/>
  <c r="U84" i="11"/>
  <c r="V84" i="11"/>
  <c r="M83" i="11"/>
  <c r="N83" i="11"/>
  <c r="O83" i="11"/>
  <c r="P83" i="11"/>
  <c r="Q83" i="11"/>
  <c r="R83" i="11"/>
  <c r="S83" i="11"/>
  <c r="T83" i="11"/>
  <c r="U83" i="11"/>
  <c r="V83" i="11"/>
  <c r="L84" i="11"/>
  <c r="L83" i="11"/>
  <c r="M80" i="11"/>
  <c r="M78" i="11" s="1"/>
  <c r="M77" i="11" s="1"/>
  <c r="N80" i="11"/>
  <c r="O80" i="11"/>
  <c r="P80" i="11"/>
  <c r="Q80" i="11"/>
  <c r="R80" i="11"/>
  <c r="S80" i="11"/>
  <c r="T80" i="11"/>
  <c r="U80" i="11"/>
  <c r="V80" i="11"/>
  <c r="M79" i="11"/>
  <c r="N79" i="11"/>
  <c r="O79" i="11"/>
  <c r="O78" i="11" s="1"/>
  <c r="O77" i="11" s="1"/>
  <c r="P79" i="11"/>
  <c r="Q79" i="11"/>
  <c r="R79" i="11"/>
  <c r="S79" i="11"/>
  <c r="S78" i="11" s="1"/>
  <c r="S77" i="11" s="1"/>
  <c r="T79" i="11"/>
  <c r="U79" i="11"/>
  <c r="V79" i="11"/>
  <c r="L80" i="11"/>
  <c r="L79" i="11"/>
  <c r="M76" i="11"/>
  <c r="N76" i="11"/>
  <c r="O76" i="11"/>
  <c r="O74" i="11" s="1"/>
  <c r="P76" i="11"/>
  <c r="Q76" i="11"/>
  <c r="R76" i="11"/>
  <c r="S76" i="11"/>
  <c r="T76" i="11"/>
  <c r="U76" i="11"/>
  <c r="V76" i="11"/>
  <c r="M75" i="11"/>
  <c r="N75" i="11"/>
  <c r="O75" i="11"/>
  <c r="P75" i="11"/>
  <c r="Q75" i="11"/>
  <c r="R75" i="11"/>
  <c r="S75" i="11"/>
  <c r="T75" i="11"/>
  <c r="U75" i="11"/>
  <c r="V75" i="11"/>
  <c r="L76" i="11"/>
  <c r="L75" i="11"/>
  <c r="S71" i="11"/>
  <c r="M68" i="11"/>
  <c r="N68" i="11"/>
  <c r="N67" i="11" s="1"/>
  <c r="O68" i="11"/>
  <c r="O67" i="11" s="1"/>
  <c r="P68" i="11"/>
  <c r="P67" i="11" s="1"/>
  <c r="Q68" i="11"/>
  <c r="Q67" i="11" s="1"/>
  <c r="R68" i="11"/>
  <c r="S68" i="11"/>
  <c r="S67" i="11" s="1"/>
  <c r="T68" i="11"/>
  <c r="T67" i="11" s="1"/>
  <c r="U68" i="11"/>
  <c r="U67" i="11" s="1"/>
  <c r="V68" i="11"/>
  <c r="V67" i="11" s="1"/>
  <c r="L68" i="11"/>
  <c r="M66" i="11"/>
  <c r="N66" i="11"/>
  <c r="O66" i="11"/>
  <c r="P66" i="11"/>
  <c r="Q66" i="11"/>
  <c r="R66" i="11"/>
  <c r="S66" i="11"/>
  <c r="T66" i="11"/>
  <c r="U66" i="11"/>
  <c r="V66" i="11"/>
  <c r="M65" i="11"/>
  <c r="N65" i="11"/>
  <c r="O65" i="11"/>
  <c r="O64" i="11" s="1"/>
  <c r="O63" i="11" s="1"/>
  <c r="P65" i="11"/>
  <c r="Q65" i="11"/>
  <c r="R65" i="11"/>
  <c r="S65" i="11"/>
  <c r="T65" i="11"/>
  <c r="U65" i="11"/>
  <c r="V65" i="11"/>
  <c r="L66" i="11"/>
  <c r="L65" i="11"/>
  <c r="M62" i="11"/>
  <c r="N62" i="11"/>
  <c r="O62" i="11"/>
  <c r="P62" i="11"/>
  <c r="Q62" i="11"/>
  <c r="R62" i="11"/>
  <c r="S62" i="11"/>
  <c r="T62" i="11"/>
  <c r="U62" i="11"/>
  <c r="V62" i="11"/>
  <c r="V61" i="11"/>
  <c r="M61" i="11"/>
  <c r="N61" i="11"/>
  <c r="O61" i="11"/>
  <c r="P61" i="11"/>
  <c r="Q61" i="11"/>
  <c r="Q60" i="11" s="1"/>
  <c r="Q59" i="11" s="1"/>
  <c r="R61" i="11"/>
  <c r="S61" i="11"/>
  <c r="T61" i="11"/>
  <c r="U61" i="11"/>
  <c r="U60" i="11" s="1"/>
  <c r="U59" i="11" s="1"/>
  <c r="L62" i="11"/>
  <c r="L61" i="11"/>
  <c r="M53" i="11"/>
  <c r="M51" i="11" s="1"/>
  <c r="M50" i="11" s="1"/>
  <c r="N53" i="11"/>
  <c r="O53" i="11"/>
  <c r="P53" i="11"/>
  <c r="Q53" i="11"/>
  <c r="R53" i="11"/>
  <c r="S53" i="11"/>
  <c r="T53" i="11"/>
  <c r="U53" i="11"/>
  <c r="V53" i="11"/>
  <c r="M52" i="11"/>
  <c r="N52" i="11"/>
  <c r="O52" i="11"/>
  <c r="P52" i="11"/>
  <c r="Q52" i="11"/>
  <c r="R52" i="11"/>
  <c r="S52" i="11"/>
  <c r="T52" i="11"/>
  <c r="U52" i="11"/>
  <c r="V52" i="11"/>
  <c r="L53" i="11"/>
  <c r="L52" i="11"/>
  <c r="U45" i="11"/>
  <c r="U44" i="11" s="1"/>
  <c r="M43" i="11"/>
  <c r="N43" i="11"/>
  <c r="O43" i="11"/>
  <c r="P43" i="11"/>
  <c r="Q43" i="11"/>
  <c r="R43" i="11"/>
  <c r="S43" i="11"/>
  <c r="T43" i="11"/>
  <c r="U43" i="11"/>
  <c r="U41" i="11" s="1"/>
  <c r="U40" i="11" s="1"/>
  <c r="V43" i="11"/>
  <c r="M42" i="11"/>
  <c r="N42" i="11"/>
  <c r="O42" i="11"/>
  <c r="P42" i="11"/>
  <c r="Q42" i="11"/>
  <c r="R42" i="11"/>
  <c r="S42" i="11"/>
  <c r="T42" i="11"/>
  <c r="U42" i="11"/>
  <c r="V42" i="11"/>
  <c r="L43" i="11"/>
  <c r="L42" i="11"/>
  <c r="M37" i="11"/>
  <c r="N37" i="11"/>
  <c r="O37" i="11"/>
  <c r="P37" i="11"/>
  <c r="Q37" i="11"/>
  <c r="R37" i="11"/>
  <c r="S37" i="11"/>
  <c r="T37" i="11"/>
  <c r="U37" i="11"/>
  <c r="V37" i="11"/>
  <c r="M36" i="11"/>
  <c r="N36" i="11"/>
  <c r="N34" i="11" s="1"/>
  <c r="N33" i="11" s="1"/>
  <c r="O36" i="11"/>
  <c r="P36" i="11"/>
  <c r="Q36" i="11"/>
  <c r="R36" i="11"/>
  <c r="S36" i="11"/>
  <c r="T36" i="11"/>
  <c r="U36" i="11"/>
  <c r="U34" i="11" s="1"/>
  <c r="U33" i="11" s="1"/>
  <c r="V36" i="11"/>
  <c r="M35" i="11"/>
  <c r="N35" i="11"/>
  <c r="O35" i="11"/>
  <c r="P35" i="11"/>
  <c r="J35" i="11" s="1"/>
  <c r="Q35" i="11"/>
  <c r="R35" i="11"/>
  <c r="S35" i="11"/>
  <c r="T35" i="11"/>
  <c r="U35" i="11"/>
  <c r="V35" i="11"/>
  <c r="L37" i="11"/>
  <c r="L36" i="11"/>
  <c r="L35" i="11"/>
  <c r="M32" i="11"/>
  <c r="N32" i="11"/>
  <c r="N30" i="11" s="1"/>
  <c r="N29" i="11" s="1"/>
  <c r="O32" i="11"/>
  <c r="P32" i="11"/>
  <c r="Q32" i="11"/>
  <c r="R32" i="11"/>
  <c r="S32" i="11"/>
  <c r="T32" i="11"/>
  <c r="U32" i="11"/>
  <c r="V32" i="11"/>
  <c r="M31" i="11"/>
  <c r="N31" i="11"/>
  <c r="O31" i="11"/>
  <c r="P31" i="11"/>
  <c r="Q31" i="11"/>
  <c r="R31" i="11"/>
  <c r="S31" i="11"/>
  <c r="T31" i="11"/>
  <c r="U31" i="11"/>
  <c r="U30" i="11" s="1"/>
  <c r="U29" i="11" s="1"/>
  <c r="V31" i="11"/>
  <c r="L32" i="11"/>
  <c r="L31" i="11"/>
  <c r="M28" i="11"/>
  <c r="N28" i="11"/>
  <c r="O28" i="11"/>
  <c r="P28" i="11"/>
  <c r="Q28" i="11"/>
  <c r="R28" i="11"/>
  <c r="S28" i="11"/>
  <c r="T28" i="11"/>
  <c r="U28" i="11"/>
  <c r="V28" i="11"/>
  <c r="M27" i="11"/>
  <c r="N27" i="11"/>
  <c r="N26" i="11" s="1"/>
  <c r="N25" i="11" s="1"/>
  <c r="O27" i="11"/>
  <c r="P27" i="11"/>
  <c r="Q27" i="11"/>
  <c r="R27" i="11"/>
  <c r="R26" i="11" s="1"/>
  <c r="R25" i="11" s="1"/>
  <c r="S27" i="11"/>
  <c r="T27" i="11"/>
  <c r="U27" i="11"/>
  <c r="V27" i="11"/>
  <c r="L28" i="11"/>
  <c r="L26" i="11" s="1"/>
  <c r="L25" i="11" s="1"/>
  <c r="L27" i="11"/>
  <c r="M24" i="11"/>
  <c r="N24" i="11"/>
  <c r="O24" i="11"/>
  <c r="P24" i="11"/>
  <c r="Q24" i="11"/>
  <c r="R24" i="11"/>
  <c r="S24" i="11"/>
  <c r="T24" i="11"/>
  <c r="U24" i="11"/>
  <c r="V24" i="11"/>
  <c r="L24" i="11"/>
  <c r="M23" i="11"/>
  <c r="N23" i="11"/>
  <c r="O23" i="11"/>
  <c r="P23" i="11"/>
  <c r="Q23" i="11"/>
  <c r="R23" i="11"/>
  <c r="S23" i="11"/>
  <c r="T23" i="11"/>
  <c r="U23" i="11"/>
  <c r="V23" i="11"/>
  <c r="L23" i="11"/>
  <c r="L22" i="11" s="1"/>
  <c r="L21" i="11" s="1"/>
  <c r="M20" i="11"/>
  <c r="N20" i="11"/>
  <c r="O20" i="11"/>
  <c r="P20" i="11"/>
  <c r="P18" i="11" s="1"/>
  <c r="P17" i="11" s="1"/>
  <c r="Q20" i="11"/>
  <c r="R20" i="11"/>
  <c r="S20" i="11"/>
  <c r="T20" i="11"/>
  <c r="U20" i="11"/>
  <c r="V20" i="11"/>
  <c r="M19" i="11"/>
  <c r="N19" i="11"/>
  <c r="O19" i="11"/>
  <c r="P19" i="11"/>
  <c r="Q19" i="11"/>
  <c r="R19" i="11"/>
  <c r="R18" i="11" s="1"/>
  <c r="R17" i="11" s="1"/>
  <c r="S19" i="11"/>
  <c r="S18" i="11" s="1"/>
  <c r="S17" i="11" s="1"/>
  <c r="T19" i="11"/>
  <c r="U19" i="11"/>
  <c r="V19" i="11"/>
  <c r="L20" i="11"/>
  <c r="L19" i="11"/>
  <c r="I162" i="11"/>
  <c r="I123" i="11"/>
  <c r="H163" i="11"/>
  <c r="I163" i="11" s="1"/>
  <c r="E163" i="11"/>
  <c r="H162" i="11"/>
  <c r="E162" i="11"/>
  <c r="H161" i="11"/>
  <c r="I161" i="11" s="1"/>
  <c r="E161" i="11"/>
  <c r="H160" i="11"/>
  <c r="I160" i="11" s="1"/>
  <c r="E160" i="11"/>
  <c r="H159" i="11"/>
  <c r="I159" i="11" s="1"/>
  <c r="U156" i="11"/>
  <c r="U155" i="11" s="1"/>
  <c r="M156" i="11"/>
  <c r="M155" i="11" s="1"/>
  <c r="H154" i="11"/>
  <c r="I154" i="11" s="1"/>
  <c r="H153" i="11"/>
  <c r="I153" i="11" s="1"/>
  <c r="S150" i="11"/>
  <c r="S149" i="11" s="1"/>
  <c r="R150" i="11"/>
  <c r="R149" i="11" s="1"/>
  <c r="O150" i="11"/>
  <c r="O149" i="11" s="1"/>
  <c r="M150" i="11"/>
  <c r="M149" i="11" s="1"/>
  <c r="L150" i="11"/>
  <c r="L149" i="11" s="1"/>
  <c r="S146" i="11"/>
  <c r="S145" i="11" s="1"/>
  <c r="R146" i="11"/>
  <c r="R145" i="11" s="1"/>
  <c r="L146" i="11"/>
  <c r="L145" i="11" s="1"/>
  <c r="V142" i="11"/>
  <c r="V141" i="11" s="1"/>
  <c r="U142" i="11"/>
  <c r="U141" i="11" s="1"/>
  <c r="S142" i="11"/>
  <c r="S141" i="11" s="1"/>
  <c r="Q142" i="11"/>
  <c r="Q141" i="11" s="1"/>
  <c r="O142" i="11"/>
  <c r="O141" i="11" s="1"/>
  <c r="N142" i="11"/>
  <c r="N141" i="11" s="1"/>
  <c r="M142" i="11"/>
  <c r="M141" i="11" s="1"/>
  <c r="V138" i="11"/>
  <c r="V137" i="11" s="1"/>
  <c r="U138" i="11"/>
  <c r="U137" i="11" s="1"/>
  <c r="S138" i="11"/>
  <c r="S137" i="11" s="1"/>
  <c r="Q138" i="11"/>
  <c r="Q137" i="11" s="1"/>
  <c r="P138" i="11"/>
  <c r="P137" i="11" s="1"/>
  <c r="O138" i="11"/>
  <c r="O137" i="11" s="1"/>
  <c r="M138" i="11"/>
  <c r="M137" i="11" s="1"/>
  <c r="S134" i="11"/>
  <c r="S133" i="11" s="1"/>
  <c r="R134" i="11"/>
  <c r="R133" i="11" s="1"/>
  <c r="Q134" i="11"/>
  <c r="Q133" i="11" s="1"/>
  <c r="P134" i="11"/>
  <c r="P133" i="11" s="1"/>
  <c r="O134" i="11"/>
  <c r="O133" i="11" s="1"/>
  <c r="M134" i="11"/>
  <c r="M133" i="11" s="1"/>
  <c r="J132" i="11"/>
  <c r="J131" i="11"/>
  <c r="V130" i="11"/>
  <c r="V129" i="11" s="1"/>
  <c r="U130" i="11"/>
  <c r="U129" i="11" s="1"/>
  <c r="T130" i="11"/>
  <c r="T129" i="11" s="1"/>
  <c r="S130" i="11"/>
  <c r="S129" i="11" s="1"/>
  <c r="R130" i="11"/>
  <c r="R129" i="11" s="1"/>
  <c r="Q130" i="11"/>
  <c r="P130" i="11"/>
  <c r="O130" i="11"/>
  <c r="O129" i="11" s="1"/>
  <c r="N130" i="11"/>
  <c r="N129" i="11" s="1"/>
  <c r="M130" i="11"/>
  <c r="M129" i="11" s="1"/>
  <c r="L130" i="11"/>
  <c r="L129" i="11" s="1"/>
  <c r="Q129" i="11"/>
  <c r="P129" i="11"/>
  <c r="S126" i="11"/>
  <c r="S125" i="11" s="1"/>
  <c r="O126" i="11"/>
  <c r="O125" i="11" s="1"/>
  <c r="L126" i="11"/>
  <c r="L125" i="11" s="1"/>
  <c r="H124" i="11"/>
  <c r="I124" i="11" s="1"/>
  <c r="E124" i="11"/>
  <c r="H123" i="11"/>
  <c r="H122" i="11"/>
  <c r="I122" i="11" s="1"/>
  <c r="E122" i="11"/>
  <c r="U119" i="11"/>
  <c r="U118" i="11" s="1"/>
  <c r="Q119" i="11"/>
  <c r="Q118" i="11" s="1"/>
  <c r="O119" i="11"/>
  <c r="O118" i="11" s="1"/>
  <c r="N119" i="11"/>
  <c r="N118" i="11" s="1"/>
  <c r="V115" i="11"/>
  <c r="V114" i="11" s="1"/>
  <c r="U115" i="11"/>
  <c r="U114" i="11" s="1"/>
  <c r="S115" i="11"/>
  <c r="S114" i="11" s="1"/>
  <c r="O115" i="11"/>
  <c r="O114" i="11" s="1"/>
  <c r="N115" i="11"/>
  <c r="N114" i="11" s="1"/>
  <c r="M115" i="11"/>
  <c r="M114" i="11" s="1"/>
  <c r="U111" i="11"/>
  <c r="U110" i="11" s="1"/>
  <c r="S111" i="11"/>
  <c r="S110" i="11" s="1"/>
  <c r="R111" i="11"/>
  <c r="R110" i="11" s="1"/>
  <c r="Q111" i="11"/>
  <c r="Q110" i="11" s="1"/>
  <c r="P111" i="11"/>
  <c r="P110" i="11" s="1"/>
  <c r="M111" i="11"/>
  <c r="M110" i="11" s="1"/>
  <c r="L111" i="11"/>
  <c r="L110" i="11" s="1"/>
  <c r="S107" i="11"/>
  <c r="S106" i="11" s="1"/>
  <c r="R107" i="11"/>
  <c r="R106" i="11" s="1"/>
  <c r="O107" i="11"/>
  <c r="O106" i="11" s="1"/>
  <c r="M107" i="11"/>
  <c r="M106" i="11" s="1"/>
  <c r="L107" i="11"/>
  <c r="L106" i="11" s="1"/>
  <c r="V103" i="11"/>
  <c r="V102" i="11" s="1"/>
  <c r="U103" i="11"/>
  <c r="U102" i="11" s="1"/>
  <c r="S103" i="11"/>
  <c r="S102" i="11" s="1"/>
  <c r="Q103" i="11"/>
  <c r="Q102" i="11" s="1"/>
  <c r="O103" i="11"/>
  <c r="O102" i="11" s="1"/>
  <c r="N103" i="11"/>
  <c r="N102" i="11" s="1"/>
  <c r="M103" i="11"/>
  <c r="M102" i="11" s="1"/>
  <c r="H101" i="11"/>
  <c r="I101" i="11" s="1"/>
  <c r="E101" i="11"/>
  <c r="P98" i="11"/>
  <c r="P97" i="11" s="1"/>
  <c r="O98" i="11"/>
  <c r="O97" i="11" s="1"/>
  <c r="L98" i="11"/>
  <c r="L97" i="11" s="1"/>
  <c r="R94" i="11"/>
  <c r="R93" i="11" s="1"/>
  <c r="H92" i="11"/>
  <c r="I92" i="11" s="1"/>
  <c r="E92" i="11"/>
  <c r="H91" i="11"/>
  <c r="I91" i="11" s="1"/>
  <c r="E91" i="11"/>
  <c r="H90" i="11"/>
  <c r="I90" i="11" s="1"/>
  <c r="E90" i="11"/>
  <c r="E89" i="11"/>
  <c r="V88" i="11"/>
  <c r="U88" i="11"/>
  <c r="T88" i="11"/>
  <c r="S88" i="11"/>
  <c r="R88" i="11"/>
  <c r="Q88" i="11"/>
  <c r="P88" i="11"/>
  <c r="O88" i="11"/>
  <c r="N88" i="11"/>
  <c r="M88" i="11"/>
  <c r="L88" i="11"/>
  <c r="H87" i="11"/>
  <c r="I87" i="11" s="1"/>
  <c r="E87" i="11"/>
  <c r="E86" i="11"/>
  <c r="V85" i="11"/>
  <c r="U85" i="11"/>
  <c r="T85" i="11"/>
  <c r="S85" i="11"/>
  <c r="R85" i="11"/>
  <c r="Q85" i="11"/>
  <c r="P85" i="11"/>
  <c r="O85" i="11"/>
  <c r="N85" i="11"/>
  <c r="M85" i="11"/>
  <c r="L85" i="11"/>
  <c r="U82" i="11"/>
  <c r="U81" i="11" s="1"/>
  <c r="S82" i="11"/>
  <c r="S81" i="11" s="1"/>
  <c r="Q82" i="11"/>
  <c r="Q81" i="11" s="1"/>
  <c r="L82" i="11"/>
  <c r="L81" i="11" s="1"/>
  <c r="S74" i="11"/>
  <c r="Q74" i="11"/>
  <c r="P74" i="11"/>
  <c r="M74" i="11"/>
  <c r="U71" i="11"/>
  <c r="P71" i="11"/>
  <c r="M71" i="11"/>
  <c r="R67" i="11"/>
  <c r="M67" i="11"/>
  <c r="L67" i="11"/>
  <c r="V64" i="11"/>
  <c r="V63" i="11" s="1"/>
  <c r="R64" i="11"/>
  <c r="R63" i="11" s="1"/>
  <c r="Q64" i="11"/>
  <c r="Q63" i="11" s="1"/>
  <c r="N64" i="11"/>
  <c r="N63" i="11" s="1"/>
  <c r="S60" i="11"/>
  <c r="S59" i="11" s="1"/>
  <c r="M60" i="11"/>
  <c r="M59" i="11" s="1"/>
  <c r="H58" i="11"/>
  <c r="I58" i="11" s="1"/>
  <c r="E58" i="11"/>
  <c r="H57" i="11"/>
  <c r="I57" i="11" s="1"/>
  <c r="E57" i="11"/>
  <c r="H56" i="11"/>
  <c r="I56" i="11" s="1"/>
  <c r="E56" i="11"/>
  <c r="H55" i="11"/>
  <c r="I55" i="11" s="1"/>
  <c r="E55" i="11"/>
  <c r="H54" i="11"/>
  <c r="I54" i="11" s="1"/>
  <c r="E54" i="11"/>
  <c r="S51" i="11"/>
  <c r="S50" i="11" s="1"/>
  <c r="P51" i="11"/>
  <c r="P50" i="11" s="1"/>
  <c r="H49" i="11"/>
  <c r="I49" i="11" s="1"/>
  <c r="E49" i="11"/>
  <c r="H48" i="11"/>
  <c r="I48" i="11" s="1"/>
  <c r="E48" i="11"/>
  <c r="P45" i="11"/>
  <c r="P44" i="11" s="1"/>
  <c r="O45" i="11"/>
  <c r="O44" i="11" s="1"/>
  <c r="N45" i="11"/>
  <c r="N44" i="11" s="1"/>
  <c r="M45" i="11"/>
  <c r="M44" i="11" s="1"/>
  <c r="L45" i="11"/>
  <c r="L44" i="11" s="1"/>
  <c r="R41" i="11"/>
  <c r="R40" i="11" s="1"/>
  <c r="N41" i="11"/>
  <c r="N40" i="11" s="1"/>
  <c r="H39" i="11"/>
  <c r="I39" i="11" s="1"/>
  <c r="E39" i="11"/>
  <c r="H38" i="11"/>
  <c r="I38" i="11" s="1"/>
  <c r="E38" i="11"/>
  <c r="M30" i="11"/>
  <c r="M29" i="11" s="1"/>
  <c r="O26" i="11"/>
  <c r="O25" i="11" s="1"/>
  <c r="U22" i="11"/>
  <c r="U21" i="11" s="1"/>
  <c r="Q22" i="11"/>
  <c r="Q21" i="11" s="1"/>
  <c r="M22" i="11"/>
  <c r="M21" i="11" s="1"/>
  <c r="M18" i="11"/>
  <c r="M17" i="11" s="1"/>
  <c r="H16" i="11"/>
  <c r="I16" i="11" s="1"/>
  <c r="E16" i="11"/>
  <c r="H15" i="11"/>
  <c r="I15" i="11" s="1"/>
  <c r="E15" i="11"/>
  <c r="J158" i="10"/>
  <c r="J157" i="10"/>
  <c r="J156" i="10" s="1"/>
  <c r="J155" i="10" s="1"/>
  <c r="J152" i="10"/>
  <c r="J151" i="10"/>
  <c r="J150" i="10" s="1"/>
  <c r="J149" i="10" s="1"/>
  <c r="J148" i="10"/>
  <c r="J147" i="10"/>
  <c r="J144" i="10"/>
  <c r="J143" i="10"/>
  <c r="J140" i="10"/>
  <c r="J139" i="10"/>
  <c r="J138" i="10" s="1"/>
  <c r="J137" i="10" s="1"/>
  <c r="J136" i="10"/>
  <c r="J135" i="10"/>
  <c r="J132" i="10"/>
  <c r="J131" i="10"/>
  <c r="J130" i="10" s="1"/>
  <c r="J129" i="10" s="1"/>
  <c r="J128" i="10"/>
  <c r="J127" i="10"/>
  <c r="J126" i="10" s="1"/>
  <c r="J125" i="10" s="1"/>
  <c r="J121" i="10"/>
  <c r="J120" i="10"/>
  <c r="J119" i="10" s="1"/>
  <c r="J118" i="10" s="1"/>
  <c r="J117" i="10"/>
  <c r="J116" i="10"/>
  <c r="J113" i="10"/>
  <c r="J112" i="10"/>
  <c r="J111" i="10" s="1"/>
  <c r="J110" i="10" s="1"/>
  <c r="J109" i="10"/>
  <c r="J108" i="10"/>
  <c r="J105" i="10"/>
  <c r="J104" i="10"/>
  <c r="J103" i="10" s="1"/>
  <c r="J102" i="10" s="1"/>
  <c r="J100" i="10"/>
  <c r="J99" i="10"/>
  <c r="J96" i="10"/>
  <c r="J95" i="10"/>
  <c r="J84" i="10"/>
  <c r="J83" i="10"/>
  <c r="J82" i="10" s="1"/>
  <c r="J81" i="10" s="1"/>
  <c r="J80" i="10"/>
  <c r="J79" i="10"/>
  <c r="J76" i="10"/>
  <c r="J75" i="10"/>
  <c r="J74" i="10" s="1"/>
  <c r="J73" i="10"/>
  <c r="J72" i="10"/>
  <c r="J66" i="10"/>
  <c r="J65" i="10"/>
  <c r="J62" i="10"/>
  <c r="J61" i="10"/>
  <c r="J53" i="10"/>
  <c r="J52" i="10"/>
  <c r="J47" i="10"/>
  <c r="J46" i="10"/>
  <c r="J43" i="10"/>
  <c r="J42" i="10"/>
  <c r="J36" i="10"/>
  <c r="J37" i="10"/>
  <c r="J35" i="10"/>
  <c r="J32" i="10"/>
  <c r="J31" i="10"/>
  <c r="J28" i="10"/>
  <c r="J27" i="10"/>
  <c r="J24" i="10"/>
  <c r="J23" i="10"/>
  <c r="J20" i="10"/>
  <c r="J19" i="10"/>
  <c r="H163" i="10"/>
  <c r="I163" i="10" s="1"/>
  <c r="H162" i="10"/>
  <c r="I162" i="10" s="1"/>
  <c r="H161" i="10"/>
  <c r="I161" i="10" s="1"/>
  <c r="H160" i="10"/>
  <c r="I160" i="10" s="1"/>
  <c r="H159" i="10"/>
  <c r="I159" i="10" s="1"/>
  <c r="H154" i="10"/>
  <c r="I154" i="10" s="1"/>
  <c r="H153" i="10"/>
  <c r="I153" i="10" s="1"/>
  <c r="H124" i="10"/>
  <c r="I124" i="10" s="1"/>
  <c r="H123" i="10"/>
  <c r="I123" i="10" s="1"/>
  <c r="H122" i="10"/>
  <c r="I122" i="10" s="1"/>
  <c r="H101" i="10"/>
  <c r="I101" i="10" s="1"/>
  <c r="H92" i="10"/>
  <c r="I92" i="10" s="1"/>
  <c r="H91" i="10"/>
  <c r="I91" i="10" s="1"/>
  <c r="H90" i="10"/>
  <c r="I90" i="10" s="1"/>
  <c r="H87" i="10"/>
  <c r="I87" i="10" s="1"/>
  <c r="H54" i="10"/>
  <c r="I54" i="10" s="1"/>
  <c r="H55" i="10"/>
  <c r="I55" i="10" s="1"/>
  <c r="H56" i="10"/>
  <c r="I56" i="10" s="1"/>
  <c r="H57" i="10"/>
  <c r="I57" i="10" s="1"/>
  <c r="H58" i="10"/>
  <c r="I58" i="10" s="1"/>
  <c r="H49" i="10"/>
  <c r="I49" i="10" s="1"/>
  <c r="H48" i="10"/>
  <c r="I48" i="10" s="1"/>
  <c r="I38" i="10"/>
  <c r="H39" i="10"/>
  <c r="I39" i="10" s="1"/>
  <c r="H38" i="10"/>
  <c r="H16" i="10"/>
  <c r="I16" i="10" s="1"/>
  <c r="H15" i="10"/>
  <c r="I15" i="10" s="1"/>
  <c r="M156" i="10"/>
  <c r="M155" i="10" s="1"/>
  <c r="N156" i="10"/>
  <c r="N155" i="10" s="1"/>
  <c r="O156" i="10"/>
  <c r="O155" i="10" s="1"/>
  <c r="P156" i="10"/>
  <c r="P155" i="10" s="1"/>
  <c r="Q156" i="10"/>
  <c r="Q155" i="10" s="1"/>
  <c r="R156" i="10"/>
  <c r="R155" i="10" s="1"/>
  <c r="S156" i="10"/>
  <c r="S155" i="10" s="1"/>
  <c r="T156" i="10"/>
  <c r="T155" i="10" s="1"/>
  <c r="U156" i="10"/>
  <c r="U155" i="10" s="1"/>
  <c r="V156" i="10"/>
  <c r="V155" i="10" s="1"/>
  <c r="W156" i="10"/>
  <c r="W155" i="10" s="1"/>
  <c r="X156" i="10"/>
  <c r="X155" i="10" s="1"/>
  <c r="M150" i="10"/>
  <c r="M149" i="10" s="1"/>
  <c r="N150" i="10"/>
  <c r="N149" i="10" s="1"/>
  <c r="O150" i="10"/>
  <c r="O149" i="10" s="1"/>
  <c r="P150" i="10"/>
  <c r="P149" i="10" s="1"/>
  <c r="Q150" i="10"/>
  <c r="Q149" i="10" s="1"/>
  <c r="R150" i="10"/>
  <c r="R149" i="10" s="1"/>
  <c r="S150" i="10"/>
  <c r="T150" i="10"/>
  <c r="T149" i="10" s="1"/>
  <c r="U150" i="10"/>
  <c r="U149" i="10" s="1"/>
  <c r="V150" i="10"/>
  <c r="V149" i="10" s="1"/>
  <c r="W150" i="10"/>
  <c r="W149" i="10" s="1"/>
  <c r="X150" i="10"/>
  <c r="X149" i="10" s="1"/>
  <c r="S149" i="10"/>
  <c r="M146" i="10"/>
  <c r="M145" i="10" s="1"/>
  <c r="N146" i="10"/>
  <c r="N145" i="10" s="1"/>
  <c r="O146" i="10"/>
  <c r="O145" i="10" s="1"/>
  <c r="P146" i="10"/>
  <c r="P145" i="10" s="1"/>
  <c r="Q146" i="10"/>
  <c r="Q145" i="10" s="1"/>
  <c r="R146" i="10"/>
  <c r="T146" i="10"/>
  <c r="T145" i="10" s="1"/>
  <c r="U146" i="10"/>
  <c r="U145" i="10" s="1"/>
  <c r="V146" i="10"/>
  <c r="V145" i="10" s="1"/>
  <c r="W146" i="10"/>
  <c r="W145" i="10" s="1"/>
  <c r="X146" i="10"/>
  <c r="X145" i="10" s="1"/>
  <c r="R145" i="10"/>
  <c r="M142" i="10"/>
  <c r="N142" i="10"/>
  <c r="N141" i="10" s="1"/>
  <c r="O142" i="10"/>
  <c r="O141" i="10" s="1"/>
  <c r="P142" i="10"/>
  <c r="P141" i="10" s="1"/>
  <c r="Q142" i="10"/>
  <c r="Q141" i="10" s="1"/>
  <c r="R142" i="10"/>
  <c r="R141" i="10" s="1"/>
  <c r="S142" i="10"/>
  <c r="S141" i="10" s="1"/>
  <c r="T142" i="10"/>
  <c r="T141" i="10" s="1"/>
  <c r="U142" i="10"/>
  <c r="U141" i="10" s="1"/>
  <c r="V142" i="10"/>
  <c r="V141" i="10" s="1"/>
  <c r="W142" i="10"/>
  <c r="W141" i="10" s="1"/>
  <c r="X142" i="10"/>
  <c r="X141" i="10" s="1"/>
  <c r="M141" i="10"/>
  <c r="M138" i="10"/>
  <c r="M137" i="10" s="1"/>
  <c r="N138" i="10"/>
  <c r="N137" i="10" s="1"/>
  <c r="O138" i="10"/>
  <c r="O137" i="10" s="1"/>
  <c r="P138" i="10"/>
  <c r="P137" i="10" s="1"/>
  <c r="Q138" i="10"/>
  <c r="Q137" i="10" s="1"/>
  <c r="R138" i="10"/>
  <c r="S138" i="10"/>
  <c r="S137" i="10" s="1"/>
  <c r="T138" i="10"/>
  <c r="T137" i="10" s="1"/>
  <c r="U138" i="10"/>
  <c r="U137" i="10" s="1"/>
  <c r="V138" i="10"/>
  <c r="V137" i="10" s="1"/>
  <c r="W138" i="10"/>
  <c r="W137" i="10" s="1"/>
  <c r="X138" i="10"/>
  <c r="X137" i="10" s="1"/>
  <c r="R137" i="10"/>
  <c r="M134" i="10"/>
  <c r="M133" i="10" s="1"/>
  <c r="N134" i="10"/>
  <c r="N133" i="10" s="1"/>
  <c r="O134" i="10"/>
  <c r="O133" i="10" s="1"/>
  <c r="P134" i="10"/>
  <c r="P133" i="10" s="1"/>
  <c r="Q134" i="10"/>
  <c r="Q133" i="10" s="1"/>
  <c r="R134" i="10"/>
  <c r="R133" i="10" s="1"/>
  <c r="S134" i="10"/>
  <c r="S133" i="10" s="1"/>
  <c r="T134" i="10"/>
  <c r="T133" i="10" s="1"/>
  <c r="U134" i="10"/>
  <c r="U133" i="10" s="1"/>
  <c r="V134" i="10"/>
  <c r="V133" i="10" s="1"/>
  <c r="W134" i="10"/>
  <c r="W133" i="10" s="1"/>
  <c r="X134" i="10"/>
  <c r="X133" i="10" s="1"/>
  <c r="M130" i="10"/>
  <c r="M129" i="10" s="1"/>
  <c r="N130" i="10"/>
  <c r="N129" i="10" s="1"/>
  <c r="O130" i="10"/>
  <c r="O129" i="10" s="1"/>
  <c r="P130" i="10"/>
  <c r="P129" i="10" s="1"/>
  <c r="Q130" i="10"/>
  <c r="Q129" i="10" s="1"/>
  <c r="R130" i="10"/>
  <c r="S130" i="10"/>
  <c r="S129" i="10" s="1"/>
  <c r="T130" i="10"/>
  <c r="T129" i="10" s="1"/>
  <c r="U130" i="10"/>
  <c r="V130" i="10"/>
  <c r="V129" i="10" s="1"/>
  <c r="W130" i="10"/>
  <c r="W129" i="10" s="1"/>
  <c r="X130" i="10"/>
  <c r="X129" i="10" s="1"/>
  <c r="R129" i="10"/>
  <c r="U129" i="10"/>
  <c r="M126" i="10"/>
  <c r="M125" i="10" s="1"/>
  <c r="N126" i="10"/>
  <c r="N125" i="10" s="1"/>
  <c r="O126" i="10"/>
  <c r="O125" i="10" s="1"/>
  <c r="P126" i="10"/>
  <c r="P125" i="10" s="1"/>
  <c r="Q126" i="10"/>
  <c r="Q125" i="10" s="1"/>
  <c r="R126" i="10"/>
  <c r="R125" i="10" s="1"/>
  <c r="S126" i="10"/>
  <c r="S125" i="10" s="1"/>
  <c r="T126" i="10"/>
  <c r="T125" i="10" s="1"/>
  <c r="U126" i="10"/>
  <c r="U125" i="10" s="1"/>
  <c r="V126" i="10"/>
  <c r="V125" i="10" s="1"/>
  <c r="W126" i="10"/>
  <c r="W125" i="10" s="1"/>
  <c r="X126" i="10"/>
  <c r="X125" i="10" s="1"/>
  <c r="P118" i="10"/>
  <c r="M119" i="10"/>
  <c r="M118" i="10" s="1"/>
  <c r="N119" i="10"/>
  <c r="N118" i="10" s="1"/>
  <c r="O119" i="10"/>
  <c r="O118" i="10" s="1"/>
  <c r="P119" i="10"/>
  <c r="Q119" i="10"/>
  <c r="Q118" i="10" s="1"/>
  <c r="R119" i="10"/>
  <c r="R118" i="10" s="1"/>
  <c r="S119" i="10"/>
  <c r="S118" i="10" s="1"/>
  <c r="T119" i="10"/>
  <c r="T118" i="10" s="1"/>
  <c r="U119" i="10"/>
  <c r="U118" i="10" s="1"/>
  <c r="V119" i="10"/>
  <c r="V118" i="10" s="1"/>
  <c r="W119" i="10"/>
  <c r="W118" i="10" s="1"/>
  <c r="X119" i="10"/>
  <c r="X118" i="10" s="1"/>
  <c r="M115" i="10"/>
  <c r="M114" i="10" s="1"/>
  <c r="N115" i="10"/>
  <c r="N114" i="10" s="1"/>
  <c r="O115" i="10"/>
  <c r="O114" i="10" s="1"/>
  <c r="P115" i="10"/>
  <c r="P114" i="10" s="1"/>
  <c r="Q115" i="10"/>
  <c r="Q114" i="10" s="1"/>
  <c r="R115" i="10"/>
  <c r="R114" i="10" s="1"/>
  <c r="S115" i="10"/>
  <c r="S114" i="10" s="1"/>
  <c r="T115" i="10"/>
  <c r="T114" i="10" s="1"/>
  <c r="U115" i="10"/>
  <c r="U114" i="10" s="1"/>
  <c r="V115" i="10"/>
  <c r="V114" i="10" s="1"/>
  <c r="W115" i="10"/>
  <c r="W114" i="10" s="1"/>
  <c r="X115" i="10"/>
  <c r="X114" i="10" s="1"/>
  <c r="M111" i="10"/>
  <c r="M110" i="10" s="1"/>
  <c r="N111" i="10"/>
  <c r="N110" i="10" s="1"/>
  <c r="O111" i="10"/>
  <c r="O110" i="10" s="1"/>
  <c r="P111" i="10"/>
  <c r="P110" i="10" s="1"/>
  <c r="Q111" i="10"/>
  <c r="Q110" i="10" s="1"/>
  <c r="R111" i="10"/>
  <c r="R110" i="10" s="1"/>
  <c r="S111" i="10"/>
  <c r="S110" i="10" s="1"/>
  <c r="T111" i="10"/>
  <c r="T110" i="10" s="1"/>
  <c r="U111" i="10"/>
  <c r="U110" i="10" s="1"/>
  <c r="V111" i="10"/>
  <c r="V110" i="10" s="1"/>
  <c r="W111" i="10"/>
  <c r="W110" i="10" s="1"/>
  <c r="X111" i="10"/>
  <c r="X110" i="10" s="1"/>
  <c r="M107" i="10"/>
  <c r="M106" i="10" s="1"/>
  <c r="N107" i="10"/>
  <c r="N106" i="10" s="1"/>
  <c r="O107" i="10"/>
  <c r="O106" i="10" s="1"/>
  <c r="P107" i="10"/>
  <c r="P106" i="10" s="1"/>
  <c r="Q107" i="10"/>
  <c r="Q106" i="10" s="1"/>
  <c r="R107" i="10"/>
  <c r="S107" i="10"/>
  <c r="T107" i="10"/>
  <c r="T106" i="10" s="1"/>
  <c r="U107" i="10"/>
  <c r="U106" i="10" s="1"/>
  <c r="V107" i="10"/>
  <c r="V106" i="10" s="1"/>
  <c r="W107" i="10"/>
  <c r="W106" i="10" s="1"/>
  <c r="X107" i="10"/>
  <c r="X106" i="10" s="1"/>
  <c r="R106" i="10"/>
  <c r="S106" i="10"/>
  <c r="M103" i="10"/>
  <c r="M102" i="10" s="1"/>
  <c r="N103" i="10"/>
  <c r="N102" i="10" s="1"/>
  <c r="O103" i="10"/>
  <c r="O102" i="10" s="1"/>
  <c r="P103" i="10"/>
  <c r="P102" i="10" s="1"/>
  <c r="Q103" i="10"/>
  <c r="Q102" i="10" s="1"/>
  <c r="R103" i="10"/>
  <c r="R102" i="10" s="1"/>
  <c r="S103" i="10"/>
  <c r="S102" i="10" s="1"/>
  <c r="T103" i="10"/>
  <c r="T102" i="10" s="1"/>
  <c r="U103" i="10"/>
  <c r="U102" i="10" s="1"/>
  <c r="V103" i="10"/>
  <c r="V102" i="10" s="1"/>
  <c r="W103" i="10"/>
  <c r="W102" i="10" s="1"/>
  <c r="X103" i="10"/>
  <c r="X102" i="10" s="1"/>
  <c r="M98" i="10"/>
  <c r="M97" i="10" s="1"/>
  <c r="N98" i="10"/>
  <c r="N97" i="10" s="1"/>
  <c r="O98" i="10"/>
  <c r="O97" i="10" s="1"/>
  <c r="P98" i="10"/>
  <c r="P97" i="10" s="1"/>
  <c r="Q98" i="10"/>
  <c r="Q97" i="10" s="1"/>
  <c r="R98" i="10"/>
  <c r="R97" i="10" s="1"/>
  <c r="S98" i="10"/>
  <c r="S97" i="10" s="1"/>
  <c r="T98" i="10"/>
  <c r="T97" i="10" s="1"/>
  <c r="U98" i="10"/>
  <c r="U97" i="10" s="1"/>
  <c r="V98" i="10"/>
  <c r="V97" i="10" s="1"/>
  <c r="W98" i="10"/>
  <c r="W97" i="10" s="1"/>
  <c r="X98" i="10"/>
  <c r="X97" i="10" s="1"/>
  <c r="W93" i="10"/>
  <c r="M94" i="10"/>
  <c r="M93" i="10" s="1"/>
  <c r="N94" i="10"/>
  <c r="N93" i="10" s="1"/>
  <c r="O94" i="10"/>
  <c r="O93" i="10" s="1"/>
  <c r="P94" i="10"/>
  <c r="P93" i="10" s="1"/>
  <c r="Q94" i="10"/>
  <c r="Q93" i="10" s="1"/>
  <c r="R94" i="10"/>
  <c r="R93" i="10" s="1"/>
  <c r="S94" i="10"/>
  <c r="S93" i="10" s="1"/>
  <c r="T94" i="10"/>
  <c r="T93" i="10" s="1"/>
  <c r="U94" i="10"/>
  <c r="U93" i="10" s="1"/>
  <c r="V94" i="10"/>
  <c r="V93" i="10" s="1"/>
  <c r="W94" i="10"/>
  <c r="X94" i="10"/>
  <c r="X93" i="10" s="1"/>
  <c r="M88" i="10"/>
  <c r="N88" i="10"/>
  <c r="O88" i="10"/>
  <c r="P88" i="10"/>
  <c r="Q88" i="10"/>
  <c r="R88" i="10"/>
  <c r="S88" i="10"/>
  <c r="T88" i="10"/>
  <c r="U88" i="10"/>
  <c r="V88" i="10"/>
  <c r="W88" i="10"/>
  <c r="X88" i="10"/>
  <c r="L88" i="10"/>
  <c r="H88" i="10" s="1"/>
  <c r="I88" i="10" s="1"/>
  <c r="M85" i="10"/>
  <c r="N85" i="10"/>
  <c r="O85" i="10"/>
  <c r="P85" i="10"/>
  <c r="Q85" i="10"/>
  <c r="R85" i="10"/>
  <c r="S85" i="10"/>
  <c r="T85" i="10"/>
  <c r="U85" i="10"/>
  <c r="V85" i="10"/>
  <c r="W85" i="10"/>
  <c r="X85" i="10"/>
  <c r="L85" i="10"/>
  <c r="H85" i="10" s="1"/>
  <c r="I85" i="10" s="1"/>
  <c r="N81" i="10"/>
  <c r="V81" i="10"/>
  <c r="W81" i="10"/>
  <c r="M82" i="10"/>
  <c r="M81" i="10" s="1"/>
  <c r="N82" i="10"/>
  <c r="O82" i="10"/>
  <c r="O81" i="10" s="1"/>
  <c r="P82" i="10"/>
  <c r="P81" i="10" s="1"/>
  <c r="Q82" i="10"/>
  <c r="Q81" i="10" s="1"/>
  <c r="R82" i="10"/>
  <c r="R81" i="10" s="1"/>
  <c r="S82" i="10"/>
  <c r="S81" i="10" s="1"/>
  <c r="T82" i="10"/>
  <c r="T81" i="10" s="1"/>
  <c r="U82" i="10"/>
  <c r="U81" i="10" s="1"/>
  <c r="V82" i="10"/>
  <c r="W82" i="10"/>
  <c r="X82" i="10"/>
  <c r="X81" i="10" s="1"/>
  <c r="M78" i="10"/>
  <c r="M77" i="10" s="1"/>
  <c r="N78" i="10"/>
  <c r="N77" i="10" s="1"/>
  <c r="O78" i="10"/>
  <c r="O77" i="10" s="1"/>
  <c r="P78" i="10"/>
  <c r="P77" i="10" s="1"/>
  <c r="Q78" i="10"/>
  <c r="Q77" i="10" s="1"/>
  <c r="R78" i="10"/>
  <c r="R77" i="10" s="1"/>
  <c r="S78" i="10"/>
  <c r="S77" i="10" s="1"/>
  <c r="T78" i="10"/>
  <c r="T77" i="10" s="1"/>
  <c r="U78" i="10"/>
  <c r="U77" i="10" s="1"/>
  <c r="V78" i="10"/>
  <c r="V77" i="10" s="1"/>
  <c r="W78" i="10"/>
  <c r="W77" i="10" s="1"/>
  <c r="X78" i="10"/>
  <c r="X77" i="10" s="1"/>
  <c r="M74" i="10"/>
  <c r="N74" i="10"/>
  <c r="O74" i="10"/>
  <c r="P74" i="10"/>
  <c r="Q74" i="10"/>
  <c r="R74" i="10"/>
  <c r="S74" i="10"/>
  <c r="T74" i="10"/>
  <c r="U74" i="10"/>
  <c r="V74" i="10"/>
  <c r="W74" i="10"/>
  <c r="X74" i="10"/>
  <c r="M71" i="10"/>
  <c r="N71" i="10"/>
  <c r="N70" i="10" s="1"/>
  <c r="N69" i="10" s="1"/>
  <c r="O71" i="10"/>
  <c r="O70" i="10" s="1"/>
  <c r="O69" i="10" s="1"/>
  <c r="P71" i="10"/>
  <c r="Q71" i="10"/>
  <c r="R71" i="10"/>
  <c r="S71" i="10"/>
  <c r="T71" i="10"/>
  <c r="U71" i="10"/>
  <c r="V71" i="10"/>
  <c r="W71" i="10"/>
  <c r="W70" i="10" s="1"/>
  <c r="W69" i="10" s="1"/>
  <c r="X71" i="10"/>
  <c r="M67" i="10"/>
  <c r="N67" i="10"/>
  <c r="O67" i="10"/>
  <c r="P67" i="10"/>
  <c r="Q67" i="10"/>
  <c r="R67" i="10"/>
  <c r="S67" i="10"/>
  <c r="T67" i="10"/>
  <c r="U67" i="10"/>
  <c r="V67" i="10"/>
  <c r="W67" i="10"/>
  <c r="X67" i="10"/>
  <c r="L67" i="10"/>
  <c r="V40" i="10"/>
  <c r="M64" i="10"/>
  <c r="M63" i="10" s="1"/>
  <c r="N64" i="10"/>
  <c r="N63" i="10" s="1"/>
  <c r="O64" i="10"/>
  <c r="O63" i="10" s="1"/>
  <c r="P64" i="10"/>
  <c r="P63" i="10" s="1"/>
  <c r="Q64" i="10"/>
  <c r="Q63" i="10" s="1"/>
  <c r="R64" i="10"/>
  <c r="R63" i="10" s="1"/>
  <c r="S64" i="10"/>
  <c r="S63" i="10" s="1"/>
  <c r="T64" i="10"/>
  <c r="T63" i="10" s="1"/>
  <c r="U64" i="10"/>
  <c r="U63" i="10" s="1"/>
  <c r="V64" i="10"/>
  <c r="V63" i="10" s="1"/>
  <c r="W64" i="10"/>
  <c r="W63" i="10" s="1"/>
  <c r="X64" i="10"/>
  <c r="X63" i="10" s="1"/>
  <c r="M60" i="10"/>
  <c r="M59" i="10" s="1"/>
  <c r="N60" i="10"/>
  <c r="N59" i="10" s="1"/>
  <c r="O60" i="10"/>
  <c r="O59" i="10" s="1"/>
  <c r="P60" i="10"/>
  <c r="P59" i="10" s="1"/>
  <c r="Q60" i="10"/>
  <c r="Q59" i="10" s="1"/>
  <c r="R60" i="10"/>
  <c r="R59" i="10" s="1"/>
  <c r="S60" i="10"/>
  <c r="S59" i="10" s="1"/>
  <c r="T60" i="10"/>
  <c r="T59" i="10" s="1"/>
  <c r="U60" i="10"/>
  <c r="U59" i="10" s="1"/>
  <c r="V60" i="10"/>
  <c r="V59" i="10" s="1"/>
  <c r="W60" i="10"/>
  <c r="W59" i="10" s="1"/>
  <c r="X60" i="10"/>
  <c r="X59" i="10" s="1"/>
  <c r="M51" i="10"/>
  <c r="M50" i="10" s="1"/>
  <c r="N51" i="10"/>
  <c r="N50" i="10" s="1"/>
  <c r="O51" i="10"/>
  <c r="O50" i="10" s="1"/>
  <c r="P51" i="10"/>
  <c r="P50" i="10" s="1"/>
  <c r="Q51" i="10"/>
  <c r="Q50" i="10" s="1"/>
  <c r="R51" i="10"/>
  <c r="R50" i="10" s="1"/>
  <c r="S51" i="10"/>
  <c r="S50" i="10" s="1"/>
  <c r="T51" i="10"/>
  <c r="T50" i="10" s="1"/>
  <c r="U51" i="10"/>
  <c r="U50" i="10" s="1"/>
  <c r="V51" i="10"/>
  <c r="V50" i="10" s="1"/>
  <c r="W51" i="10"/>
  <c r="W50" i="10" s="1"/>
  <c r="X51" i="10"/>
  <c r="X50" i="10" s="1"/>
  <c r="M45" i="10"/>
  <c r="M44" i="10" s="1"/>
  <c r="N45" i="10"/>
  <c r="N44" i="10" s="1"/>
  <c r="O45" i="10"/>
  <c r="O44" i="10" s="1"/>
  <c r="P45" i="10"/>
  <c r="P44" i="10" s="1"/>
  <c r="Q45" i="10"/>
  <c r="Q44" i="10" s="1"/>
  <c r="R45" i="10"/>
  <c r="R44" i="10" s="1"/>
  <c r="S45" i="10"/>
  <c r="S44" i="10" s="1"/>
  <c r="T45" i="10"/>
  <c r="T44" i="10" s="1"/>
  <c r="U45" i="10"/>
  <c r="U44" i="10" s="1"/>
  <c r="V45" i="10"/>
  <c r="V44" i="10" s="1"/>
  <c r="W45" i="10"/>
  <c r="W44" i="10" s="1"/>
  <c r="X45" i="10"/>
  <c r="X44" i="10" s="1"/>
  <c r="M41" i="10"/>
  <c r="M40" i="10" s="1"/>
  <c r="N41" i="10"/>
  <c r="N40" i="10" s="1"/>
  <c r="O41" i="10"/>
  <c r="O40" i="10" s="1"/>
  <c r="P41" i="10"/>
  <c r="P40" i="10" s="1"/>
  <c r="Q41" i="10"/>
  <c r="Q40" i="10" s="1"/>
  <c r="R41" i="10"/>
  <c r="R40" i="10" s="1"/>
  <c r="S41" i="10"/>
  <c r="S40" i="10" s="1"/>
  <c r="T41" i="10"/>
  <c r="T40" i="10" s="1"/>
  <c r="U41" i="10"/>
  <c r="U40" i="10" s="1"/>
  <c r="V41" i="10"/>
  <c r="W41" i="10"/>
  <c r="W40" i="10" s="1"/>
  <c r="X41" i="10"/>
  <c r="X40" i="10" s="1"/>
  <c r="M34" i="10"/>
  <c r="M33" i="10" s="1"/>
  <c r="N34" i="10"/>
  <c r="N33" i="10" s="1"/>
  <c r="O34" i="10"/>
  <c r="O33" i="10" s="1"/>
  <c r="P34" i="10"/>
  <c r="P33" i="10" s="1"/>
  <c r="Q34" i="10"/>
  <c r="Q33" i="10" s="1"/>
  <c r="R34" i="10"/>
  <c r="R33" i="10" s="1"/>
  <c r="S34" i="10"/>
  <c r="S33" i="10" s="1"/>
  <c r="T34" i="10"/>
  <c r="T33" i="10" s="1"/>
  <c r="U34" i="10"/>
  <c r="U33" i="10" s="1"/>
  <c r="V34" i="10"/>
  <c r="V33" i="10" s="1"/>
  <c r="W33" i="10"/>
  <c r="X34" i="10"/>
  <c r="X33" i="10" s="1"/>
  <c r="M30" i="10"/>
  <c r="M29" i="10" s="1"/>
  <c r="N30" i="10"/>
  <c r="N29" i="10" s="1"/>
  <c r="O30" i="10"/>
  <c r="O29" i="10" s="1"/>
  <c r="P30" i="10"/>
  <c r="P29" i="10" s="1"/>
  <c r="Q30" i="10"/>
  <c r="Q29" i="10" s="1"/>
  <c r="R30" i="10"/>
  <c r="R29" i="10" s="1"/>
  <c r="S30" i="10"/>
  <c r="S29" i="10" s="1"/>
  <c r="T30" i="10"/>
  <c r="T29" i="10" s="1"/>
  <c r="U30" i="10"/>
  <c r="U29" i="10" s="1"/>
  <c r="V30" i="10"/>
  <c r="V29" i="10" s="1"/>
  <c r="W30" i="10"/>
  <c r="W29" i="10" s="1"/>
  <c r="X30" i="10"/>
  <c r="X29" i="10" s="1"/>
  <c r="M26" i="10"/>
  <c r="M25" i="10" s="1"/>
  <c r="N26" i="10"/>
  <c r="N25" i="10" s="1"/>
  <c r="O26" i="10"/>
  <c r="O25" i="10" s="1"/>
  <c r="P26" i="10"/>
  <c r="P25" i="10" s="1"/>
  <c r="Q26" i="10"/>
  <c r="Q25" i="10" s="1"/>
  <c r="R26" i="10"/>
  <c r="R25" i="10" s="1"/>
  <c r="S26" i="10"/>
  <c r="S25" i="10" s="1"/>
  <c r="T26" i="10"/>
  <c r="T25" i="10" s="1"/>
  <c r="U26" i="10"/>
  <c r="U25" i="10" s="1"/>
  <c r="V26" i="10"/>
  <c r="V25" i="10" s="1"/>
  <c r="W26" i="10"/>
  <c r="W25" i="10" s="1"/>
  <c r="X26" i="10"/>
  <c r="X25" i="10" s="1"/>
  <c r="M22" i="10"/>
  <c r="M21" i="10" s="1"/>
  <c r="N22" i="10"/>
  <c r="N21" i="10" s="1"/>
  <c r="O22" i="10"/>
  <c r="O21" i="10" s="1"/>
  <c r="P22" i="10"/>
  <c r="P21" i="10" s="1"/>
  <c r="Q22" i="10"/>
  <c r="Q21" i="10" s="1"/>
  <c r="R22" i="10"/>
  <c r="R21" i="10" s="1"/>
  <c r="S22" i="10"/>
  <c r="S21" i="10" s="1"/>
  <c r="T22" i="10"/>
  <c r="T21" i="10" s="1"/>
  <c r="U22" i="10"/>
  <c r="U21" i="10" s="1"/>
  <c r="V22" i="10"/>
  <c r="V21" i="10" s="1"/>
  <c r="W22" i="10"/>
  <c r="W21" i="10" s="1"/>
  <c r="X22" i="10"/>
  <c r="X21" i="10" s="1"/>
  <c r="M18" i="10"/>
  <c r="M17" i="10" s="1"/>
  <c r="N18" i="10"/>
  <c r="N17" i="10" s="1"/>
  <c r="O18" i="10"/>
  <c r="O17" i="10" s="1"/>
  <c r="P18" i="10"/>
  <c r="P17" i="10" s="1"/>
  <c r="Q18" i="10"/>
  <c r="Q17" i="10" s="1"/>
  <c r="R18" i="10"/>
  <c r="R17" i="10" s="1"/>
  <c r="S18" i="10"/>
  <c r="S17" i="10" s="1"/>
  <c r="T18" i="10"/>
  <c r="T17" i="10" s="1"/>
  <c r="U18" i="10"/>
  <c r="U17" i="10" s="1"/>
  <c r="V18" i="10"/>
  <c r="V17" i="10" s="1"/>
  <c r="W18" i="10"/>
  <c r="W17" i="10" s="1"/>
  <c r="X18" i="10"/>
  <c r="X17" i="10" s="1"/>
  <c r="U98" i="11" l="1"/>
  <c r="U97" i="11" s="1"/>
  <c r="S98" i="11"/>
  <c r="S97" i="11" s="1"/>
  <c r="J78" i="10"/>
  <c r="J77" i="10" s="1"/>
  <c r="N51" i="11"/>
  <c r="N50" i="11" s="1"/>
  <c r="J37" i="11"/>
  <c r="J34" i="11" s="1"/>
  <c r="J33" i="11" s="1"/>
  <c r="J45" i="10"/>
  <c r="J44" i="10" s="1"/>
  <c r="J71" i="10"/>
  <c r="J94" i="10"/>
  <c r="J93" i="10" s="1"/>
  <c r="N78" i="11"/>
  <c r="N77" i="11" s="1"/>
  <c r="J34" i="10"/>
  <c r="J33" i="10" s="1"/>
  <c r="J36" i="11"/>
  <c r="U74" i="11"/>
  <c r="U70" i="10"/>
  <c r="U69" i="10" s="1"/>
  <c r="M70" i="10"/>
  <c r="M69" i="10" s="1"/>
  <c r="J70" i="10"/>
  <c r="J69" i="10" s="1"/>
  <c r="J134" i="10"/>
  <c r="J133" i="10" s="1"/>
  <c r="J142" i="10"/>
  <c r="J141" i="10" s="1"/>
  <c r="J115" i="10"/>
  <c r="J114" i="10" s="1"/>
  <c r="J107" i="10"/>
  <c r="J106" i="10" s="1"/>
  <c r="J98" i="10"/>
  <c r="J97" i="10" s="1"/>
  <c r="J64" i="10"/>
  <c r="J63" i="10" s="1"/>
  <c r="J51" i="10"/>
  <c r="J50" i="10" s="1"/>
  <c r="J41" i="10"/>
  <c r="J40" i="10" s="1"/>
  <c r="J30" i="10"/>
  <c r="J29" i="10" s="1"/>
  <c r="J26" i="10"/>
  <c r="J25" i="10" s="1"/>
  <c r="U150" i="11"/>
  <c r="U149" i="11" s="1"/>
  <c r="J146" i="10"/>
  <c r="J145" i="10" s="1"/>
  <c r="M126" i="11"/>
  <c r="M125" i="11" s="1"/>
  <c r="V119" i="11"/>
  <c r="V118" i="11" s="1"/>
  <c r="X70" i="10"/>
  <c r="X69" i="10" s="1"/>
  <c r="L60" i="11"/>
  <c r="L59" i="11" s="1"/>
  <c r="P156" i="11"/>
  <c r="P155" i="11" s="1"/>
  <c r="P70" i="10"/>
  <c r="P69" i="10" s="1"/>
  <c r="P60" i="11"/>
  <c r="P59" i="11" s="1"/>
  <c r="V70" i="10"/>
  <c r="V69" i="10" s="1"/>
  <c r="V51" i="11"/>
  <c r="V50" i="11" s="1"/>
  <c r="V45" i="11"/>
  <c r="V44" i="11" s="1"/>
  <c r="V34" i="11"/>
  <c r="V33" i="11" s="1"/>
  <c r="V30" i="11"/>
  <c r="V29" i="11" s="1"/>
  <c r="V26" i="11"/>
  <c r="V25" i="11" s="1"/>
  <c r="U126" i="11"/>
  <c r="U125" i="11" s="1"/>
  <c r="U94" i="11"/>
  <c r="U93" i="11" s="1"/>
  <c r="U18" i="11"/>
  <c r="U17" i="11" s="1"/>
  <c r="H67" i="10"/>
  <c r="I67" i="10" s="1"/>
  <c r="S156" i="11"/>
  <c r="S155" i="11" s="1"/>
  <c r="S70" i="10"/>
  <c r="S69" i="10" s="1"/>
  <c r="S45" i="11"/>
  <c r="S44" i="11" s="1"/>
  <c r="S41" i="11"/>
  <c r="S40" i="11" s="1"/>
  <c r="R82" i="11"/>
  <c r="R81" i="11" s="1"/>
  <c r="R70" i="10"/>
  <c r="R69" i="10" s="1"/>
  <c r="Q146" i="11"/>
  <c r="Q145" i="11" s="1"/>
  <c r="Q98" i="11"/>
  <c r="Q97" i="11" s="1"/>
  <c r="Q94" i="11"/>
  <c r="Q93" i="11" s="1"/>
  <c r="Q70" i="10"/>
  <c r="Q69" i="10" s="1"/>
  <c r="Q41" i="11"/>
  <c r="Q40" i="11" s="1"/>
  <c r="Q26" i="11"/>
  <c r="Q25" i="11" s="1"/>
  <c r="Q18" i="11"/>
  <c r="Q17" i="11" s="1"/>
  <c r="P26" i="11"/>
  <c r="P25" i="11" s="1"/>
  <c r="P22" i="11"/>
  <c r="P21" i="11" s="1"/>
  <c r="O41" i="11"/>
  <c r="O40" i="11" s="1"/>
  <c r="O34" i="11"/>
  <c r="O33" i="11" s="1"/>
  <c r="M41" i="11"/>
  <c r="M40" i="11" s="1"/>
  <c r="M34" i="11"/>
  <c r="M33" i="11" s="1"/>
  <c r="L94" i="11"/>
  <c r="L93" i="11" s="1"/>
  <c r="J60" i="10"/>
  <c r="J59" i="10" s="1"/>
  <c r="L51" i="11"/>
  <c r="L50" i="11" s="1"/>
  <c r="J18" i="10"/>
  <c r="J17" i="10" s="1"/>
  <c r="H85" i="11"/>
  <c r="I85" i="11" s="1"/>
  <c r="Q45" i="11"/>
  <c r="Q44" i="11" s="1"/>
  <c r="J52" i="11"/>
  <c r="Q51" i="11"/>
  <c r="Q50" i="11" s="1"/>
  <c r="V60" i="11"/>
  <c r="V59" i="11" s="1"/>
  <c r="S64" i="11"/>
  <c r="S63" i="11" s="1"/>
  <c r="U64" i="11"/>
  <c r="U63" i="11" s="1"/>
  <c r="M64" i="11"/>
  <c r="M63" i="11" s="1"/>
  <c r="V71" i="11"/>
  <c r="N71" i="11"/>
  <c r="R74" i="11"/>
  <c r="L78" i="11"/>
  <c r="L77" i="11" s="1"/>
  <c r="P78" i="11"/>
  <c r="P77" i="11" s="1"/>
  <c r="R78" i="11"/>
  <c r="R77" i="11" s="1"/>
  <c r="V82" i="11"/>
  <c r="V81" i="11" s="1"/>
  <c r="N82" i="11"/>
  <c r="N81" i="11" s="1"/>
  <c r="P82" i="11"/>
  <c r="P81" i="11" s="1"/>
  <c r="J95" i="11"/>
  <c r="R98" i="11"/>
  <c r="R97" i="11" s="1"/>
  <c r="J100" i="11"/>
  <c r="L103" i="11"/>
  <c r="L102" i="11" s="1"/>
  <c r="P103" i="11"/>
  <c r="P102" i="11" s="1"/>
  <c r="R103" i="11"/>
  <c r="R102" i="11" s="1"/>
  <c r="V107" i="11"/>
  <c r="V106" i="11" s="1"/>
  <c r="N107" i="11"/>
  <c r="N106" i="11" s="1"/>
  <c r="R115" i="11"/>
  <c r="R114" i="11" s="1"/>
  <c r="O18" i="11"/>
  <c r="O17" i="11" s="1"/>
  <c r="S26" i="11"/>
  <c r="S25" i="11" s="1"/>
  <c r="M26" i="11"/>
  <c r="M25" i="11" s="1"/>
  <c r="P34" i="11"/>
  <c r="P33" i="11" s="1"/>
  <c r="P107" i="11"/>
  <c r="P106" i="11" s="1"/>
  <c r="V111" i="11"/>
  <c r="V110" i="11" s="1"/>
  <c r="N111" i="11"/>
  <c r="N110" i="11" s="1"/>
  <c r="J120" i="11"/>
  <c r="J119" i="11" s="1"/>
  <c r="J118" i="11" s="1"/>
  <c r="P119" i="11"/>
  <c r="P118" i="11" s="1"/>
  <c r="R119" i="11"/>
  <c r="R118" i="11" s="1"/>
  <c r="V126" i="11"/>
  <c r="V125" i="11" s="1"/>
  <c r="P126" i="11"/>
  <c r="P125" i="11" s="1"/>
  <c r="J135" i="11"/>
  <c r="V134" i="11"/>
  <c r="V133" i="11" s="1"/>
  <c r="N134" i="11"/>
  <c r="N133" i="11" s="1"/>
  <c r="R138" i="11"/>
  <c r="R137" i="11" s="1"/>
  <c r="J140" i="11"/>
  <c r="P142" i="11"/>
  <c r="P141" i="11" s="1"/>
  <c r="R142" i="11"/>
  <c r="R141" i="11" s="1"/>
  <c r="V146" i="11"/>
  <c r="V145" i="11" s="1"/>
  <c r="P146" i="11"/>
  <c r="P145" i="11" s="1"/>
  <c r="J151" i="11"/>
  <c r="J150" i="11" s="1"/>
  <c r="J149" i="11" s="1"/>
  <c r="V150" i="11"/>
  <c r="V149" i="11" s="1"/>
  <c r="N150" i="11"/>
  <c r="N149" i="11" s="1"/>
  <c r="R156" i="11"/>
  <c r="R155" i="11" s="1"/>
  <c r="P41" i="11"/>
  <c r="P40" i="11" s="1"/>
  <c r="T103" i="11"/>
  <c r="T102" i="11" s="1"/>
  <c r="R126" i="11"/>
  <c r="R125" i="11" s="1"/>
  <c r="J147" i="11"/>
  <c r="J146" i="11" s="1"/>
  <c r="J145" i="11" s="1"/>
  <c r="V156" i="11"/>
  <c r="V155" i="11" s="1"/>
  <c r="S70" i="11"/>
  <c r="S69" i="11" s="1"/>
  <c r="T126" i="11"/>
  <c r="T125" i="11" s="1"/>
  <c r="L119" i="11"/>
  <c r="L118" i="11" s="1"/>
  <c r="O111" i="11"/>
  <c r="O110" i="11" s="1"/>
  <c r="J127" i="11"/>
  <c r="J126" i="11" s="1"/>
  <c r="J125" i="11" s="1"/>
  <c r="N146" i="11"/>
  <c r="N145" i="11" s="1"/>
  <c r="T64" i="11"/>
  <c r="T63" i="11" s="1"/>
  <c r="L142" i="11"/>
  <c r="L141" i="11" s="1"/>
  <c r="J108" i="11"/>
  <c r="L115" i="11"/>
  <c r="L114" i="11" s="1"/>
  <c r="J136" i="11"/>
  <c r="J134" i="11" s="1"/>
  <c r="J133" i="11" s="1"/>
  <c r="J152" i="11"/>
  <c r="L156" i="11"/>
  <c r="L155" i="11" s="1"/>
  <c r="N126" i="11"/>
  <c r="N125" i="11" s="1"/>
  <c r="J113" i="11"/>
  <c r="P30" i="11"/>
  <c r="P29" i="11" s="1"/>
  <c r="Q34" i="11"/>
  <c r="Q33" i="11" s="1"/>
  <c r="J104" i="11"/>
  <c r="J109" i="11"/>
  <c r="J107" i="11" s="1"/>
  <c r="J106" i="11" s="1"/>
  <c r="J143" i="11"/>
  <c r="J148" i="11"/>
  <c r="O30" i="11"/>
  <c r="O29" i="11" s="1"/>
  <c r="R51" i="11"/>
  <c r="R50" i="11" s="1"/>
  <c r="J99" i="11"/>
  <c r="J116" i="11"/>
  <c r="J121" i="11"/>
  <c r="J144" i="11"/>
  <c r="J157" i="11"/>
  <c r="J158" i="11"/>
  <c r="N156" i="11"/>
  <c r="N155" i="11" s="1"/>
  <c r="T156" i="11"/>
  <c r="T155" i="11" s="1"/>
  <c r="T150" i="11"/>
  <c r="T149" i="11" s="1"/>
  <c r="T146" i="11"/>
  <c r="T145" i="11" s="1"/>
  <c r="H145" i="11" s="1"/>
  <c r="I145" i="11" s="1"/>
  <c r="T142" i="11"/>
  <c r="T141" i="11" s="1"/>
  <c r="T138" i="11"/>
  <c r="T137" i="11" s="1"/>
  <c r="H137" i="11" s="1"/>
  <c r="I137" i="11" s="1"/>
  <c r="J139" i="11"/>
  <c r="T134" i="11"/>
  <c r="T133" i="11" s="1"/>
  <c r="L134" i="11"/>
  <c r="L133" i="11" s="1"/>
  <c r="J128" i="11"/>
  <c r="T119" i="11"/>
  <c r="T118" i="11" s="1"/>
  <c r="H118" i="11" s="1"/>
  <c r="I118" i="11" s="1"/>
  <c r="J117" i="11"/>
  <c r="T115" i="11"/>
  <c r="T114" i="11" s="1"/>
  <c r="T111" i="11"/>
  <c r="T110" i="11" s="1"/>
  <c r="J112" i="11"/>
  <c r="T107" i="11"/>
  <c r="T106" i="11" s="1"/>
  <c r="J105" i="11"/>
  <c r="T98" i="11"/>
  <c r="T97" i="11" s="1"/>
  <c r="L41" i="11"/>
  <c r="L40" i="11" s="1"/>
  <c r="L64" i="11"/>
  <c r="L63" i="11" s="1"/>
  <c r="O60" i="11"/>
  <c r="O59" i="11" s="1"/>
  <c r="R60" i="11"/>
  <c r="R59" i="11" s="1"/>
  <c r="P64" i="11"/>
  <c r="P63" i="11" s="1"/>
  <c r="L71" i="11"/>
  <c r="O71" i="11"/>
  <c r="O70" i="11" s="1"/>
  <c r="O69" i="11" s="1"/>
  <c r="Q71" i="11"/>
  <c r="Q70" i="11" s="1"/>
  <c r="Q69" i="11" s="1"/>
  <c r="J75" i="11"/>
  <c r="U78" i="11"/>
  <c r="U77" i="11" s="1"/>
  <c r="N22" i="11"/>
  <c r="N21" i="11" s="1"/>
  <c r="U26" i="11"/>
  <c r="U25" i="11" s="1"/>
  <c r="S30" i="11"/>
  <c r="S29" i="11" s="1"/>
  <c r="J46" i="11"/>
  <c r="Q78" i="11"/>
  <c r="Q77" i="11" s="1"/>
  <c r="M82" i="11"/>
  <c r="M81" i="11" s="1"/>
  <c r="S94" i="11"/>
  <c r="S93" i="11" s="1"/>
  <c r="M94" i="11"/>
  <c r="M93" i="11" s="1"/>
  <c r="O51" i="11"/>
  <c r="O50" i="11" s="1"/>
  <c r="L74" i="11"/>
  <c r="J83" i="11"/>
  <c r="J82" i="11" s="1"/>
  <c r="J81" i="11" s="1"/>
  <c r="J96" i="11"/>
  <c r="Q30" i="11"/>
  <c r="Q29" i="11" s="1"/>
  <c r="J53" i="11"/>
  <c r="J62" i="11"/>
  <c r="V22" i="11"/>
  <c r="V21" i="11" s="1"/>
  <c r="J24" i="11"/>
  <c r="J28" i="11"/>
  <c r="L30" i="11"/>
  <c r="L29" i="11" s="1"/>
  <c r="L34" i="11"/>
  <c r="L33" i="11" s="1"/>
  <c r="S34" i="11"/>
  <c r="S33" i="11" s="1"/>
  <c r="U51" i="11"/>
  <c r="U50" i="11" s="1"/>
  <c r="J79" i="11"/>
  <c r="V78" i="11"/>
  <c r="V77" i="11" s="1"/>
  <c r="T82" i="11"/>
  <c r="T81" i="11" s="1"/>
  <c r="J76" i="11"/>
  <c r="J80" i="11"/>
  <c r="J42" i="11"/>
  <c r="V41" i="11"/>
  <c r="V40" i="11" s="1"/>
  <c r="R45" i="11"/>
  <c r="R44" i="11" s="1"/>
  <c r="J47" i="11"/>
  <c r="J65" i="11"/>
  <c r="U70" i="11"/>
  <c r="U69" i="11" s="1"/>
  <c r="V94" i="11"/>
  <c r="V93" i="11" s="1"/>
  <c r="N94" i="11"/>
  <c r="N93" i="11" s="1"/>
  <c r="T94" i="11"/>
  <c r="T93" i="11" s="1"/>
  <c r="J84" i="11"/>
  <c r="T78" i="11"/>
  <c r="T77" i="11" s="1"/>
  <c r="V74" i="11"/>
  <c r="N74" i="11"/>
  <c r="T74" i="11"/>
  <c r="J73" i="11"/>
  <c r="R71" i="11"/>
  <c r="T71" i="11"/>
  <c r="J72" i="11"/>
  <c r="M70" i="11"/>
  <c r="M69" i="11" s="1"/>
  <c r="P70" i="11"/>
  <c r="P69" i="11" s="1"/>
  <c r="J66" i="11"/>
  <c r="N60" i="11"/>
  <c r="N59" i="11" s="1"/>
  <c r="T60" i="11"/>
  <c r="T59" i="11" s="1"/>
  <c r="J61" i="11"/>
  <c r="J60" i="11" s="1"/>
  <c r="J59" i="11" s="1"/>
  <c r="T51" i="11"/>
  <c r="T50" i="11" s="1"/>
  <c r="T45" i="11"/>
  <c r="T44" i="11" s="1"/>
  <c r="J43" i="11"/>
  <c r="T41" i="11"/>
  <c r="T40" i="11" s="1"/>
  <c r="J19" i="11"/>
  <c r="J18" i="11" s="1"/>
  <c r="J17" i="11" s="1"/>
  <c r="V18" i="11"/>
  <c r="V17" i="11" s="1"/>
  <c r="J20" i="11"/>
  <c r="S22" i="11"/>
  <c r="S21" i="11" s="1"/>
  <c r="J23" i="11"/>
  <c r="L18" i="11"/>
  <c r="L17" i="11" s="1"/>
  <c r="J27" i="11"/>
  <c r="J26" i="11" s="1"/>
  <c r="J25" i="11" s="1"/>
  <c r="R30" i="11"/>
  <c r="R29" i="11" s="1"/>
  <c r="J32" i="11"/>
  <c r="T34" i="11"/>
  <c r="T33" i="11" s="1"/>
  <c r="R34" i="11"/>
  <c r="R33" i="11" s="1"/>
  <c r="T30" i="11"/>
  <c r="T29" i="11" s="1"/>
  <c r="J31" i="11"/>
  <c r="T26" i="11"/>
  <c r="T25" i="11" s="1"/>
  <c r="H25" i="11" s="1"/>
  <c r="I25" i="11" s="1"/>
  <c r="T22" i="11"/>
  <c r="T21" i="11" s="1"/>
  <c r="R22" i="11"/>
  <c r="R21" i="11" s="1"/>
  <c r="O22" i="11"/>
  <c r="O21" i="11" s="1"/>
  <c r="N18" i="11"/>
  <c r="N17" i="11" s="1"/>
  <c r="T18" i="11"/>
  <c r="T17" i="11" s="1"/>
  <c r="H88" i="11"/>
  <c r="I88" i="11" s="1"/>
  <c r="H67" i="11"/>
  <c r="I67" i="11" s="1"/>
  <c r="H102" i="11"/>
  <c r="I102" i="11" s="1"/>
  <c r="H129" i="11"/>
  <c r="I129" i="11" s="1"/>
  <c r="H125" i="11"/>
  <c r="I125" i="11" s="1"/>
  <c r="J22" i="10"/>
  <c r="J21" i="10" s="1"/>
  <c r="T70" i="10"/>
  <c r="T69" i="10" s="1"/>
  <c r="H97" i="11" l="1"/>
  <c r="I97" i="11" s="1"/>
  <c r="J98" i="11"/>
  <c r="J97" i="11" s="1"/>
  <c r="J30" i="11"/>
  <c r="J29" i="11" s="1"/>
  <c r="J22" i="11"/>
  <c r="J21" i="11" s="1"/>
  <c r="J41" i="11"/>
  <c r="J40" i="11" s="1"/>
  <c r="J64" i="11"/>
  <c r="J63" i="11" s="1"/>
  <c r="J51" i="11"/>
  <c r="J50" i="11" s="1"/>
  <c r="J78" i="11"/>
  <c r="J77" i="11" s="1"/>
  <c r="J74" i="11"/>
  <c r="V70" i="11"/>
  <c r="V69" i="11" s="1"/>
  <c r="J71" i="11"/>
  <c r="J94" i="11"/>
  <c r="J93" i="11" s="1"/>
  <c r="J45" i="11"/>
  <c r="J44" i="11" s="1"/>
  <c r="N70" i="11"/>
  <c r="N69" i="11" s="1"/>
  <c r="H155" i="11"/>
  <c r="I155" i="11" s="1"/>
  <c r="H21" i="11"/>
  <c r="I21" i="11" s="1"/>
  <c r="H149" i="11"/>
  <c r="I149" i="11" s="1"/>
  <c r="H110" i="11"/>
  <c r="I110" i="11" s="1"/>
  <c r="H106" i="11"/>
  <c r="I106" i="11" s="1"/>
  <c r="H50" i="11"/>
  <c r="I50" i="11" s="1"/>
  <c r="R70" i="11"/>
  <c r="R69" i="11" s="1"/>
  <c r="H81" i="11"/>
  <c r="I81" i="11" s="1"/>
  <c r="H77" i="11"/>
  <c r="I77" i="11" s="1"/>
  <c r="H133" i="11"/>
  <c r="I133" i="11" s="1"/>
  <c r="H44" i="11"/>
  <c r="I44" i="11" s="1"/>
  <c r="H33" i="11"/>
  <c r="I33" i="11" s="1"/>
  <c r="H40" i="11"/>
  <c r="I40" i="11" s="1"/>
  <c r="H29" i="11"/>
  <c r="I29" i="11" s="1"/>
  <c r="H17" i="11"/>
  <c r="I17" i="11" s="1"/>
  <c r="L70" i="11"/>
  <c r="L69" i="11" s="1"/>
  <c r="H59" i="11"/>
  <c r="I59" i="11" s="1"/>
  <c r="H141" i="11"/>
  <c r="I141" i="11" s="1"/>
  <c r="H93" i="11"/>
  <c r="I93" i="11" s="1"/>
  <c r="H63" i="11"/>
  <c r="I63" i="11" s="1"/>
  <c r="H114" i="11"/>
  <c r="I114" i="11" s="1"/>
  <c r="T70" i="11"/>
  <c r="T69" i="11" s="1"/>
  <c r="J70" i="11" l="1"/>
  <c r="J69" i="11" s="1"/>
  <c r="H69" i="11"/>
  <c r="I69" i="11" s="1"/>
  <c r="L41" i="10" l="1"/>
  <c r="L40" i="10" s="1"/>
  <c r="H40" i="10" s="1"/>
  <c r="I40" i="10" s="1"/>
  <c r="L18" i="10" l="1"/>
  <c r="L17" i="10" s="1"/>
  <c r="H17" i="10" s="1"/>
  <c r="I17" i="10" s="1"/>
  <c r="E163" i="10" l="1"/>
  <c r="E162" i="10"/>
  <c r="E161" i="10"/>
  <c r="E160" i="10"/>
  <c r="L156" i="10"/>
  <c r="L155" i="10" s="1"/>
  <c r="H155" i="10" s="1"/>
  <c r="I155" i="10" s="1"/>
  <c r="L150" i="10"/>
  <c r="L149" i="10" s="1"/>
  <c r="H149" i="10" s="1"/>
  <c r="I149" i="10" s="1"/>
  <c r="L146" i="10"/>
  <c r="L145" i="10" s="1"/>
  <c r="H145" i="10" s="1"/>
  <c r="I145" i="10" s="1"/>
  <c r="L142" i="10"/>
  <c r="L141" i="10" s="1"/>
  <c r="H141" i="10" s="1"/>
  <c r="I141" i="10" s="1"/>
  <c r="L138" i="10"/>
  <c r="L137" i="10" s="1"/>
  <c r="H137" i="10" s="1"/>
  <c r="I137" i="10" s="1"/>
  <c r="L134" i="10"/>
  <c r="L133" i="10" s="1"/>
  <c r="H133" i="10" s="1"/>
  <c r="I133" i="10" s="1"/>
  <c r="L130" i="10"/>
  <c r="L129" i="10" s="1"/>
  <c r="H129" i="10" s="1"/>
  <c r="I129" i="10" s="1"/>
  <c r="L126" i="10"/>
  <c r="L125" i="10" s="1"/>
  <c r="H125" i="10" s="1"/>
  <c r="I125" i="10" s="1"/>
  <c r="E124" i="10"/>
  <c r="E122" i="10"/>
  <c r="L119" i="10"/>
  <c r="L118" i="10" s="1"/>
  <c r="H118" i="10" s="1"/>
  <c r="I118" i="10" s="1"/>
  <c r="L115" i="10"/>
  <c r="L114" i="10" s="1"/>
  <c r="H114" i="10" s="1"/>
  <c r="I114" i="10" s="1"/>
  <c r="L111" i="10"/>
  <c r="L110" i="10" s="1"/>
  <c r="H110" i="10" s="1"/>
  <c r="I110" i="10" s="1"/>
  <c r="L107" i="10"/>
  <c r="L106" i="10" s="1"/>
  <c r="H106" i="10" s="1"/>
  <c r="I106" i="10" s="1"/>
  <c r="L103" i="10"/>
  <c r="L102" i="10" s="1"/>
  <c r="H102" i="10" s="1"/>
  <c r="I102" i="10" s="1"/>
  <c r="E101" i="10"/>
  <c r="L98" i="10"/>
  <c r="L97" i="10" s="1"/>
  <c r="H97" i="10" s="1"/>
  <c r="I97" i="10" s="1"/>
  <c r="L94" i="10"/>
  <c r="L93" i="10" s="1"/>
  <c r="H93" i="10" s="1"/>
  <c r="I93" i="10" s="1"/>
  <c r="E92" i="10"/>
  <c r="E91" i="10"/>
  <c r="E90" i="10"/>
  <c r="E89" i="10"/>
  <c r="E87" i="10"/>
  <c r="E86" i="10"/>
  <c r="L82" i="10"/>
  <c r="L81" i="10" s="1"/>
  <c r="H81" i="10" s="1"/>
  <c r="I81" i="10" s="1"/>
  <c r="L78" i="10"/>
  <c r="L77" i="10" s="1"/>
  <c r="H77" i="10" s="1"/>
  <c r="I77" i="10" s="1"/>
  <c r="L74" i="10"/>
  <c r="L71" i="10"/>
  <c r="L64" i="10"/>
  <c r="L63" i="10" s="1"/>
  <c r="H63" i="10" s="1"/>
  <c r="I63" i="10" s="1"/>
  <c r="L60" i="10"/>
  <c r="L59" i="10" s="1"/>
  <c r="H59" i="10" s="1"/>
  <c r="I59" i="10" s="1"/>
  <c r="E58" i="10"/>
  <c r="E57" i="10"/>
  <c r="E56" i="10"/>
  <c r="E55" i="10"/>
  <c r="E54" i="10"/>
  <c r="L51" i="10"/>
  <c r="L50" i="10" s="1"/>
  <c r="H50" i="10" s="1"/>
  <c r="I50" i="10" s="1"/>
  <c r="E49" i="10"/>
  <c r="E48" i="10"/>
  <c r="L45" i="10"/>
  <c r="L44" i="10" s="1"/>
  <c r="H44" i="10" s="1"/>
  <c r="I44" i="10" s="1"/>
  <c r="E39" i="10"/>
  <c r="E38" i="10"/>
  <c r="L34" i="10"/>
  <c r="L33" i="10" s="1"/>
  <c r="H33" i="10" s="1"/>
  <c r="I33" i="10" s="1"/>
  <c r="L30" i="10"/>
  <c r="L29" i="10" s="1"/>
  <c r="H29" i="10" s="1"/>
  <c r="I29" i="10" s="1"/>
  <c r="L26" i="10"/>
  <c r="L25" i="10" s="1"/>
  <c r="H25" i="10" s="1"/>
  <c r="I25" i="10" s="1"/>
  <c r="L22" i="10"/>
  <c r="L21" i="10" s="1"/>
  <c r="H21" i="10" s="1"/>
  <c r="I21" i="10" s="1"/>
  <c r="E16" i="10"/>
  <c r="E15" i="10"/>
  <c r="L70" i="10" l="1"/>
  <c r="L69" i="10" s="1"/>
  <c r="H69" i="10" s="1"/>
  <c r="I69" i="10" s="1"/>
</calcChain>
</file>

<file path=xl/sharedStrings.xml><?xml version="1.0" encoding="utf-8"?>
<sst xmlns="http://schemas.openxmlformats.org/spreadsheetml/2006/main" count="1823" uniqueCount="407">
  <si>
    <t>Đạt</t>
  </si>
  <si>
    <t>Tiêu chí</t>
  </si>
  <si>
    <t>Tên tiêu chí</t>
  </si>
  <si>
    <t xml:space="preserve">Chỉ tiêu </t>
  </si>
  <si>
    <t xml:space="preserve">Nội dung chỉ tiêu </t>
  </si>
  <si>
    <t>Tên dữ liệu</t>
  </si>
  <si>
    <t>Đơn vị tính</t>
  </si>
  <si>
    <t>Tiêu chuẩn</t>
  </si>
  <si>
    <t>KQ</t>
  </si>
  <si>
    <t>TS</t>
  </si>
  <si>
    <t>MS</t>
  </si>
  <si>
    <t> </t>
  </si>
  <si>
    <t>Tổng số đạt</t>
  </si>
  <si>
    <t>Quy hoạch</t>
  </si>
  <si>
    <t>1.1</t>
  </si>
  <si>
    <t>Đạt/Chưa</t>
  </si>
  <si>
    <t>1.2</t>
  </si>
  <si>
    <t>Giao thông</t>
  </si>
  <si>
    <t>2.1</t>
  </si>
  <si>
    <t>Tỷ lệ</t>
  </si>
  <si>
    <t>%</t>
  </si>
  <si>
    <t>2.2</t>
  </si>
  <si>
    <t>≥90%</t>
  </si>
  <si>
    <t>2.3</t>
  </si>
  <si>
    <t>2.4</t>
  </si>
  <si>
    <t>≥50%</t>
  </si>
  <si>
    <t>Thủy lợi và PCTT</t>
  </si>
  <si>
    <t>3.1</t>
  </si>
  <si>
    <t>≥80%</t>
  </si>
  <si>
    <t>3.2</t>
  </si>
  <si>
    <t>Điện</t>
  </si>
  <si>
    <t>Tổng số hộ dân của xã</t>
  </si>
  <si>
    <t>Trường học</t>
  </si>
  <si>
    <t>Số trường học đạt chuẩn</t>
  </si>
  <si>
    <t>Tổng số trường học của xã</t>
  </si>
  <si>
    <t>Cơ sơ vật chất văn hóa</t>
  </si>
  <si>
    <t>6.1</t>
  </si>
  <si>
    <t>6.2</t>
  </si>
  <si>
    <t>6.3</t>
  </si>
  <si>
    <t>Tổng số ấp của xã</t>
  </si>
  <si>
    <t>Cơ sở hạ tầng thương mại nông thôn</t>
  </si>
  <si>
    <t>Thông tin và Truyền thông</t>
  </si>
  <si>
    <t>8.1</t>
  </si>
  <si>
    <t>8.2</t>
  </si>
  <si>
    <t>8.3</t>
  </si>
  <si>
    <t>8.4</t>
  </si>
  <si>
    <t>Nhà ở dân cư</t>
  </si>
  <si>
    <t xml:space="preserve">Tỷ lệ hộ có nhà ở kiên cố hoặc bán kiên cố </t>
  </si>
  <si>
    <t>≥75%</t>
  </si>
  <si>
    <t>Số hộ dân có nhà ở đạt chuẩn</t>
  </si>
  <si>
    <t>Thu nhập</t>
  </si>
  <si>
    <t>Triệu đồng</t>
  </si>
  <si>
    <t>Nghèo đa chiều</t>
  </si>
  <si>
    <t>Tỷ lệ nghèo đa chiều giai đoạn 2021-2025</t>
  </si>
  <si>
    <t>Lao động</t>
  </si>
  <si>
    <t>12.1</t>
  </si>
  <si>
    <t>Tỷ lệ lao động qua đào tạo</t>
  </si>
  <si>
    <t>≥70%</t>
  </si>
  <si>
    <t>Số lao động qua đào tạo</t>
  </si>
  <si>
    <t>Lực lượng lao động</t>
  </si>
  <si>
    <t>12.2</t>
  </si>
  <si>
    <t xml:space="preserve">Tỷ lệ lao động qua đào tạo có bằng cấp, chứng chỉ </t>
  </si>
  <si>
    <t>Số lao động qua đào tạo có bằng cấp, chứng chỉ</t>
  </si>
  <si>
    <t>Tổ chức sản xuất và phát triển KTNT</t>
  </si>
  <si>
    <t>13.1</t>
  </si>
  <si>
    <t>13.2</t>
  </si>
  <si>
    <t>13.3</t>
  </si>
  <si>
    <t>13.4</t>
  </si>
  <si>
    <t>13.5</t>
  </si>
  <si>
    <t>14.1</t>
  </si>
  <si>
    <t>14.2</t>
  </si>
  <si>
    <t>Y tế</t>
  </si>
  <si>
    <t>15.1</t>
  </si>
  <si>
    <t>15.2</t>
  </si>
  <si>
    <t>15.3</t>
  </si>
  <si>
    <t>Tỷ lệ dân số có sổ khám chữa bệnh điện tử</t>
  </si>
  <si>
    <t>17.1</t>
  </si>
  <si>
    <t>17.2</t>
  </si>
  <si>
    <t>Tỷ lệ cơ sở sản xuất - kinh doanh, nuôi trồng thủy sản, làng nghề đảm bảo quy định về bảo vệ môi trường</t>
  </si>
  <si>
    <t>17.3</t>
  </si>
  <si>
    <t>17.4</t>
  </si>
  <si>
    <t>17.5</t>
  </si>
  <si>
    <t>17.6</t>
  </si>
  <si>
    <t>Tỷ lệ chất thải rắn sinh hoạt và chất thải rắn không nguy hại trên địa bàn được thu gom, xử lý theo quy định</t>
  </si>
  <si>
    <t>≥85%</t>
  </si>
  <si>
    <t>17.7</t>
  </si>
  <si>
    <t>17.8</t>
  </si>
  <si>
    <t>17.9</t>
  </si>
  <si>
    <t>17.10</t>
  </si>
  <si>
    <t>17.11</t>
  </si>
  <si>
    <t>Tỷ lệ hộ gia đình thực hiện phân loại chất thải rắn tại nguồn</t>
  </si>
  <si>
    <t>≥30%</t>
  </si>
  <si>
    <t>17.12</t>
  </si>
  <si>
    <t xml:space="preserve">Tỷ lệ chất thải nhựa phát sinh trên địa bàn được thu gom, tái sử dụng, tái chế, xử lý theo quy định </t>
  </si>
  <si>
    <t>18.1</t>
  </si>
  <si>
    <t>18.2</t>
  </si>
  <si>
    <t>18.4</t>
  </si>
  <si>
    <t>18.5</t>
  </si>
  <si>
    <t>18.6</t>
  </si>
  <si>
    <t>Quốc phòng và An ninh</t>
  </si>
  <si>
    <t>19.1</t>
  </si>
  <si>
    <t>19.2</t>
  </si>
  <si>
    <t>Xã đạt chuẩn an toàn về an ninh trật tự</t>
  </si>
  <si>
    <t>Đat/Chưa</t>
  </si>
  <si>
    <t>Tỷ lệ hộ có đăng ký trực tiếp và được sử dụng điện sinh hoạt, sản xuất đảm bảo an toàn, tin cậy và ổn định</t>
  </si>
  <si>
    <t>5.1</t>
  </si>
  <si>
    <t>≥1</t>
  </si>
  <si>
    <t xml:space="preserve">Tỷ lệ người dân tham gia bảo hiểm y tế </t>
  </si>
  <si>
    <t xml:space="preserve">Môi trường </t>
  </si>
  <si>
    <t>Đất cây xanh sử dụng công cộng tại điểm dân cư nông thôn</t>
  </si>
  <si>
    <t>Chất lượng môi trường sống</t>
  </si>
  <si>
    <t xml:space="preserve">Nâng cao chất lượng hoạt động của Ban Chỉ huy quân sự xã và lực lượng dân quân </t>
  </si>
  <si>
    <t>Thu nhập năm báo cáo</t>
  </si>
  <si>
    <t>CỘNG HÒA XÃ HỘI CHỦ NGHĨA VIỆT NAM</t>
  </si>
  <si>
    <t>Độc lập - Tự do - Hạnh Phúc</t>
  </si>
  <si>
    <t>Tỷ lệ Nghèo đa chiều</t>
  </si>
  <si>
    <t>Tỷ lệ Hộ Nghèo đa chiều</t>
  </si>
  <si>
    <t>Số hộ nghèo đa chiều</t>
  </si>
  <si>
    <t>Tỷ lệ Hộ Cận nghèo đa chiều</t>
  </si>
  <si>
    <t>Số hộ cận nghèo đa chiều</t>
  </si>
  <si>
    <t>Tỷ lệ diện tích đất nông nghiệp được tưới nước chủ động</t>
  </si>
  <si>
    <t>Tỷ lệ diện tích đất nông nghiệp được tiêu nước chủ động</t>
  </si>
  <si>
    <t>Tỷ lệ diện tích đất nuôi trồng thủy sản được cấp, thoát nước chủ động</t>
  </si>
  <si>
    <t>Có quy hoạch chung xây dựng xã được phê duyệt phù hợp với định hướng phát triển kinh tế - xã hội của xã giai đoạn 2021 – 2025 (có quy hoạch khu chức năng dịch vụ hỗ trợ phát triển kinh tế nông thôn) và được công bố công khai đúng thời hạn</t>
  </si>
  <si>
    <t>Ban hành quy định quản lý theo đồ án quy hoạch chung xây dựng xã và tổ chức thực hiện theo quy hoạch</t>
  </si>
  <si>
    <t>Tỷ lệ đường xã được nhựa hóa hoặc bê tông hóa, đảm bảo ô tô đi lại thuận tiện quanh năm</t>
  </si>
  <si>
    <t>Tỷ lệ đường ấp và đường liên ấp ít nhất được cứng hóa, đảm bảo ô tô đi lại thuận tiện quanh năm</t>
  </si>
  <si>
    <t>Tỷ lệ đường ngõ, xóm sạch và đảm bảo đi lại thuận tiện quanh năm</t>
  </si>
  <si>
    <t>Tỷ lệ đường trục chính nội đồng đảm bảo vận chuyển hàng hóa thuận tiện quanh năm</t>
  </si>
  <si>
    <t xml:space="preserve">Tỷ lệ diện tích đất sản xuất nông nghiệp được tưới và tiêu nước chủ động </t>
  </si>
  <si>
    <t>Đảm bảo yêu cầu chủ động về phòng chống thiên tai theo phương châm 4 tại chỗ</t>
  </si>
  <si>
    <t>4.2</t>
  </si>
  <si>
    <t>4.1</t>
  </si>
  <si>
    <t>Hệ thống điện đạt chuẩn</t>
  </si>
  <si>
    <t xml:space="preserve">Tỷ lệ trường học các cấp (mầm non, tiểu học, THCS; hoặc trường phổ thông có nhiều cấp học có cấp học cao nhất là THCS) đạt tiêu chuẩn cơ sở vật chất theo quy định </t>
  </si>
  <si>
    <t>Xã có nhà văn hóa hoặc hội trường đa năng và sân thể thao phục vụ sinh hoạt văn hóa, thể thao của toàn xã</t>
  </si>
  <si>
    <t>Xã có điểm vui chơi, giải trí và thể thao cho trẻ em và người cao tuổi theo quy định</t>
  </si>
  <si>
    <t>Tỷ lệ ấp có nhà văn hóa hoặc nơi sinh hoạt văn hóa, thể thao phục vụ cộng đồng</t>
  </si>
  <si>
    <t xml:space="preserve">Xã có chợ nông thôn hoặc nơi mua bán, trao đổi hàng hóa </t>
  </si>
  <si>
    <t>Xã có điểm phục vụ bưu chính</t>
  </si>
  <si>
    <t>Xã có dịch vụ viễn thông, Internet</t>
  </si>
  <si>
    <t>Xã có đài truyền thanh và hệ thống loa đến các ấp</t>
  </si>
  <si>
    <t>Xã có ứng dụng công nghệ thông tin trong công tác quản lý, điều hành</t>
  </si>
  <si>
    <t>9.1</t>
  </si>
  <si>
    <t>9.2</t>
  </si>
  <si>
    <t>Nhà tạm, dột nát</t>
  </si>
  <si>
    <t>Xã có hợp tác xã hoạt động có hiệu quả và theo đúng quy định của Luật Hợp tác xã</t>
  </si>
  <si>
    <t>Xã có mô hình liên kết sản xuất gắn với tiêu thụ sản phẩm chủ lực đảm bảo bền vững</t>
  </si>
  <si>
    <t>Thực hiện truy xuất nguồn gốc các sản phẩm chủ lực của xã gắn với xây dựng vùng nguyên liệu và được chứng nhận VietGAP hoặc tương đương</t>
  </si>
  <si>
    <t>Có kế hoạch và triển khai kế hoạch bảo tồn, phát triển làng nghề, làng nghề truyền thống (nếu có) gắn với hạ tầng về bảo vệ môi trường</t>
  </si>
  <si>
    <t>Có tổ khuyến nông cộng đồng hoạt động hiệu quả</t>
  </si>
  <si>
    <t>Giáo dục và đào tạo</t>
  </si>
  <si>
    <t>Phổ cập giáo dục mầm non cho trẻ em 5 tuổi; phổ cập giáo dục tiểu học; phổ cập giáo dục trung học cơ sở; xóa mù chữ</t>
  </si>
  <si>
    <t>Tỷ lệ học sinh tốt nghiệp trung học cơ sở được tiếp tục học trung học (phổ thông, giáo dục thường xuyên, trung cấp)</t>
  </si>
  <si>
    <t>15.4</t>
  </si>
  <si>
    <t>Xã đạt tiêu chí quốc gia về y tế</t>
  </si>
  <si>
    <t>Tỷ lệ trẻ em dưới 5 tuổi bị suy dinh dưỡng thể thấp còi (chiều cao theo tuổi)</t>
  </si>
  <si>
    <t>Văn hóa</t>
  </si>
  <si>
    <t>Tỷ lệ ấp đạt tiêu chuẩn văn hoá theo quy định, có kế hoạch và thực hiện kế hoạch xây dựng nông thôn mới</t>
  </si>
  <si>
    <t xml:space="preserve">Tỷ lệ hộ được sử dụng nước sạch theo quy chuẩn </t>
  </si>
  <si>
    <t>Cảnh quan, không gian xanh - sạch - đẹp, an toàn; không để xảy ra tồn đọng nước thải sinh hoạt tại các khu dân cư tập trung</t>
  </si>
  <si>
    <t>Mai táng, hỏa táng phù hợp với quy định và theo quy hoạch</t>
  </si>
  <si>
    <t>Tỷ  lệ bao gói thuốc bảo vệ thực vật sau sử dụng và chất thải rắn y tế được thu gom, xử lý đáp ứng yêu cầu về bảo vệ môi trường</t>
  </si>
  <si>
    <t>Tỷ lệ hộ có nhà tiêu, nhà tắm, thiết bị chứa nước sinh hoạt hợp vệ sinh và đảm bảo 3 sạch</t>
  </si>
  <si>
    <t>Tỷ lệ cơ sở chăn nuôi đảm bảo các quy định về vệ sinh thú y, chăn nuôi và bảo vệ môi trường</t>
  </si>
  <si>
    <t>Tỷ lệ hộ gia đình và cơ sở sản xuất, kinh doanh thực phẩm tuân thủ các quy định về đảm bảo an toàn thực phẩm</t>
  </si>
  <si>
    <t>Cán bộ, công chức xã đạt chuẩn</t>
  </si>
  <si>
    <t>Đảng bộ, chính quyền xã được xếp loại chất lượng hoàn thành tốt nhiệm vụ trở lên</t>
  </si>
  <si>
    <t>Tổ chức chính trị - xã hội của xã được xếp loại chất lượng hoàn thành tốt nhiệm vụ trở lên</t>
  </si>
  <si>
    <t>Xã đạt chuẩn tiếp cận pháp luật theo quy định</t>
  </si>
  <si>
    <t>Đảm bảo bình đẳng giới và phòng chống bạo lực gia đình; phòng chống bạo lực trên cơ sở giới; phòng chống xâm hại trẻ em; bảo vệ và hỗ trợ trẻ em có hoàn cảnh đặc biệt trên địa bàn (nếu có); bảo vệ và hỗ trợ những người dễ bị tổn thương trong gia đình và đời sống xã hội</t>
  </si>
  <si>
    <t>Có kế hoạch và triển khai kế hoạch bồi dưỡng kiến thức về xây dựng nông thôn mới cho người dân, đào tạo nâng cao năng lực cộng đồng gắn với nâng cao hiệu quả hoạt động của Ban Phát triển ấp</t>
  </si>
  <si>
    <t>Tổng số km</t>
  </si>
  <si>
    <t>Số km đường xã được nhựa hóa/bê tông hóa</t>
  </si>
  <si>
    <t>Số km dường ấp và liên ấp ít nhất được cứng hóa</t>
  </si>
  <si>
    <t>Số km đường ngõ xóm (đường dân sinh) đi lại thuận tiện</t>
  </si>
  <si>
    <t>Số km đường trục chính nội đồng đảm bảo vận chuyển hàng hóa</t>
  </si>
  <si>
    <t>Số hộ đăng ký và sử dụng diện trực tiếp</t>
  </si>
  <si>
    <t>Số ấp có nơi sinh hoạt văn hóa, thể thao</t>
  </si>
  <si>
    <t>Số hộ dân còn nhà tạm, dột nát</t>
  </si>
  <si>
    <t>Số học sinh tốt nghiệp THCS được tiếp tục học</t>
  </si>
  <si>
    <t>Tổng số học sinh tốt nghiệp THCS</t>
  </si>
  <si>
    <t>Tổng số người có thẻ BHYT</t>
  </si>
  <si>
    <t>Tổng số nhân khẩu thường trú thực tế</t>
  </si>
  <si>
    <t>Số trẻ dưới 5 tuổi SDD thể thấp còi</t>
  </si>
  <si>
    <t>Tổng số trẻ dưới 5 tuổi</t>
  </si>
  <si>
    <t>Số dân có sổ khám chữa bệnh điện tử</t>
  </si>
  <si>
    <t>Tổng số dân của xã</t>
  </si>
  <si>
    <t>Số ấp đạt chuẩn văn hóa</t>
  </si>
  <si>
    <t>Số hộ sử dụng nước sạch theo quy chuẩn</t>
  </si>
  <si>
    <t xml:space="preserve"> Số cơ sở sản xuất - kinh doanh, nuôi trồng thủy sản, làng nghề đảm bảo quy định về bảo vệ môi trường</t>
  </si>
  <si>
    <t xml:space="preserve"> Tổng số cơ sở sản xuất - kinh doanh, nuôi trồng thủy sản, làng nghề </t>
  </si>
  <si>
    <t>Số hộ tham gia mạng lưới thu gom</t>
  </si>
  <si>
    <t>Bao gói thuốc bảo vệ thực vật sau sử dụng và chất thải rắn y tế được thu gom, xử lý</t>
  </si>
  <si>
    <t>Tổng bao gói thuốc bảo vệ thực vật sau sử dụng và chất thải rắn y tế phát sinh</t>
  </si>
  <si>
    <t>Số hộ có nhà tiêu, nhà tắm, thiết bị chứa nước sinh hoạt hợp vệ sinh và đảm bảo 3 sạch</t>
  </si>
  <si>
    <t>Số cơ sở chăn nuôi đảm bảo các quy định về vệ sinh thú y, chăn nuôi và bảo vệ môi trường</t>
  </si>
  <si>
    <t xml:space="preserve">Tổng số cơ sở chăn nuôi </t>
  </si>
  <si>
    <t>Số hộ gia đình và cơ sở sản xuất, kinh doanh thực phẩm tuân thủ các quy định về đảm bảo an toàn thực phẩm</t>
  </si>
  <si>
    <t>Tổng số hộ gia đình và cơ sở sản xuất, kinh doanh thực phẩm</t>
  </si>
  <si>
    <t>Số hộ gia đình thực hiện phân loại chất thải rắn tại nguồn</t>
  </si>
  <si>
    <t xml:space="preserve">Số hộ có chất thải nhựa phát sinh trên địa bàn được thu gom, tái sử dụng, tái chế, xử lý theo quy định </t>
  </si>
  <si>
    <t>Số tổ chức chính trị xã hội của xã hoàn thành nhiệm vụ trở lên</t>
  </si>
  <si>
    <t>Tổng số tổ chức chính trị, xã hội của xã</t>
  </si>
  <si>
    <r>
      <rPr>
        <sz val="13"/>
        <color theme="1"/>
        <rFont val="Calibri"/>
        <family val="2"/>
      </rPr>
      <t>≤</t>
    </r>
    <r>
      <rPr>
        <sz val="13"/>
        <color theme="1"/>
        <rFont val="Times New Roman"/>
        <family val="1"/>
      </rPr>
      <t>19%</t>
    </r>
  </si>
  <si>
    <r>
      <rPr>
        <sz val="13"/>
        <color theme="1"/>
        <rFont val="Calibri"/>
        <family val="2"/>
      </rPr>
      <t>≥</t>
    </r>
    <r>
      <rPr>
        <sz val="13"/>
        <color theme="1"/>
        <rFont val="Times New Roman"/>
        <family val="1"/>
      </rPr>
      <t>70%</t>
    </r>
  </si>
  <si>
    <t>≥98%</t>
  </si>
  <si>
    <r>
      <rPr>
        <sz val="13"/>
        <color theme="1"/>
        <rFont val="Calibri"/>
        <family val="2"/>
      </rPr>
      <t>≤</t>
    </r>
    <r>
      <rPr>
        <sz val="13"/>
        <color theme="1"/>
        <rFont val="Times New Roman"/>
        <family val="1"/>
      </rPr>
      <t>4%</t>
    </r>
  </si>
  <si>
    <t>≥25%</t>
  </si>
  <si>
    <t>ỦY BAN NHÂN DÂN</t>
  </si>
  <si>
    <t>HUYỆN CHÂU THÀNH</t>
  </si>
  <si>
    <t>Thu nhập năm 2024 (năm báo cáo)</t>
  </si>
  <si>
    <t>≥59</t>
  </si>
  <si>
    <r>
      <t>Đất cây xanh sử dụng công cộng tại điểm dân cư nông thôn ≥2m</t>
    </r>
    <r>
      <rPr>
        <vertAlign val="superscript"/>
        <sz val="13"/>
        <color theme="1"/>
        <rFont val="Times New Roman"/>
        <family val="1"/>
      </rPr>
      <t>2</t>
    </r>
    <r>
      <rPr>
        <sz val="13"/>
        <color theme="1"/>
        <rFont val="Times New Roman"/>
        <family val="1"/>
      </rPr>
      <t>/người</t>
    </r>
  </si>
  <si>
    <t>chưa</t>
  </si>
  <si>
    <t>TOÀN HUYỆN</t>
  </si>
  <si>
    <t>Số xã Đạt</t>
  </si>
  <si>
    <t>% xã Đạt</t>
  </si>
  <si>
    <t>Số bình quân/xã</t>
  </si>
  <si>
    <t>Vĩnh Thành</t>
  </si>
  <si>
    <t>Vĩnh Nhuận</t>
  </si>
  <si>
    <t>Cần Đăng</t>
  </si>
  <si>
    <t>Bình Hòa</t>
  </si>
  <si>
    <t>An Hòa</t>
  </si>
  <si>
    <t>Hòa Bình Thạnh</t>
  </si>
  <si>
    <t>Vĩnh Hanh</t>
  </si>
  <si>
    <t>Vĩnh An</t>
  </si>
  <si>
    <t>Bình Thạnh</t>
  </si>
  <si>
    <t>Tân Phú</t>
  </si>
  <si>
    <t>Vĩnh Lợi</t>
  </si>
  <si>
    <t>An Châu</t>
  </si>
  <si>
    <t>Vĩnh Bình</t>
  </si>
  <si>
    <t>KẾT QUẢ THỰC HIỆN BỘ TIÊU CHÍ NÔNG THÔN MỚI XÃ NÔNG THÔN MỚI TRÊN ĐỊA BÀN HUYỆN CHÂU THÀNH NĂM 2024</t>
  </si>
  <si>
    <t>(Đính kèm Báo cáo số ……./BC-UBND ngày …./…./2025 của UBND huyện Châu Thành)</t>
  </si>
  <si>
    <t>Đánh giá</t>
  </si>
  <si>
    <t>Số tiêu chí</t>
  </si>
  <si>
    <t>Số chỉ tiêu</t>
  </si>
  <si>
    <t>Không tính</t>
  </si>
  <si>
    <t>TT</t>
  </si>
  <si>
    <t>TÊN XÃ ĐẠT CHUẨN NÔNG THÔN MỚI</t>
  </si>
  <si>
    <t>NĂM ĐƯỢC CÔNG NHẬN</t>
  </si>
  <si>
    <t>SỐ, KÝ HIỆU, NGÀY THÁNG NĂM CỦA QUYẾT ĐỊNH CÔNG NHẬN</t>
  </si>
  <si>
    <t>CẤP BAN HÀNH QUYẾT ĐỊNH</t>
  </si>
  <si>
    <t>TRÍCH YẾU NỘI DUNG QUYẾT ĐỊNH</t>
  </si>
  <si>
    <t>NĂM CÔNG BỐ XÃ ĐẠT CHUẨN NÔNG THÔN MỚI</t>
  </si>
  <si>
    <t>GHI CHÚ</t>
  </si>
  <si>
    <t>Độc lập - Tự do - Hạnh phúc</t>
  </si>
  <si>
    <t>TỔNG HỢP DANH SÁCH CÁC XÃ ĐẠT CHUẨN NÔNG THÔN MỚI
(Thuộc huyện Châu Thành, tỉnh An Giang)</t>
  </si>
  <si>
    <t>Xã Vĩnh Thành</t>
  </si>
  <si>
    <t>Xã Vĩnh Nhuận</t>
  </si>
  <si>
    <t>Xã Cần Đăng</t>
  </si>
  <si>
    <t>Xã Bình Hòa</t>
  </si>
  <si>
    <t>Xã An Hòa</t>
  </si>
  <si>
    <t>Xã Hòa Bình Thạnh</t>
  </si>
  <si>
    <t>Xã Vĩnh Hanh</t>
  </si>
  <si>
    <t>Xã Vĩnh An</t>
  </si>
  <si>
    <t>Xã Bình Thạnh</t>
  </si>
  <si>
    <t>Xã Tân Phú</t>
  </si>
  <si>
    <t>Xã Vĩnh Lợi</t>
  </si>
  <si>
    <t>UBND tỉnh An Giang</t>
  </si>
  <si>
    <t>Về việc công nhận xã Vĩnh Thành, huyện Châu Thành đạt chuẩn "Xã nông thôn mới" năm 2015</t>
  </si>
  <si>
    <t>Về việc công nhận xã Vĩnh Lợi, huyện Châu Thành đạt chuẩn "Xã nông thôn mới" năm 2024</t>
  </si>
  <si>
    <t>Về việc công nhận xã Tân Phú, huyện Châu Thành đạt chuẩn "Xã nông thôn mới" năm 2024</t>
  </si>
  <si>
    <t>Về việc công nhận xã Bình Thạnh, huyện Châu Thành đạt chuẩn "Xã nông thôn mới" năm 2023</t>
  </si>
  <si>
    <t>Về việc công nhận xã Vĩnh An, huyện Châu Thành đạt chuẩn "Xã nông thôn mới" năm 2023</t>
  </si>
  <si>
    <t>Về việc công nhận xã Hòa Bình Thạnh, huyện Châu Thành đạt chuẩn "Xã nông thôn mới" năm 2022</t>
  </si>
  <si>
    <t>Về việc công nhận xã Vĩnh Hanh, huyện Châu Thành đạt chuẩn "Xã nông thôn mới" năm 2022</t>
  </si>
  <si>
    <t>Về việc công nhận xã An Hòa, huyện Châu Thành đạt chuẩn "Xã nông thôn mới" năm 2019</t>
  </si>
  <si>
    <t>Về việc công nhận xã Bình Hòa, huyện Châu Thành đạt chuẩn "Xã nông thôn mới" năm 2018</t>
  </si>
  <si>
    <t>Về việc công nhận xã Cần Đăng, huyện Châu Thành đạt chuẩn "Xã nông thôn mới" năm 2017</t>
  </si>
  <si>
    <t>Về việc công nhận xã Vĩnh Nhuận, huyện Châu Thành đạt chuẩn "Xã nông thôn mới" năm 2016</t>
  </si>
  <si>
    <t>……../Q Đ-UBND ngày …./…./20…</t>
  </si>
  <si>
    <t>……..</t>
  </si>
  <si>
    <t>TÊN XÃ ĐẠT CHUẨN NÔNG THÔN MỚI NÂNG CAO</t>
  </si>
  <si>
    <t>NĂM CÔNG BỐ XÃ ĐẠT CHUẨN NÔNG THÔN MỚI NÂNG CAO</t>
  </si>
  <si>
    <t>Về việc công nhận xã An Hòa, huyện Châu Thành đạt chuẩn "Xã nông thôn mới nâng cao" năm 2024</t>
  </si>
  <si>
    <t>Về việc công nhận xã Bình Hòa, huyện Châu Thành đạt chuẩn "Xã nông thôn mới nâng cao" năm 2020</t>
  </si>
  <si>
    <t>Về việc công nhận xã Cần Đăng, huyện Châu Thành đạt chuẩn "Xã nông thôn mới nâng cao" năm 2021</t>
  </si>
  <si>
    <t>Về việc công nhận xã Vĩnh Nhuận, huyện Châu Thành đạt chuẩn "Xã nông thôn mới nâng cao" năm 2023</t>
  </si>
  <si>
    <t>Về việc công nhận xã Vĩnh Thành, huyện Châu Thành đạt chuẩn "Xã nông thôn mới nâng cao" năm 2022</t>
  </si>
  <si>
    <t>TỔNG HỢP DANH SÁCH CÁC XÃ ĐẠT CHUẨN NÔNG THÔN MỚI NÂNG CAO
(Thuộc huyện Châu Thành, tỉnh An Giang)</t>
  </si>
  <si>
    <t>TỔNG HỢP DANH SÁCH CÁC THỊ TRẤN ĐẠT CHUẨN ĐÔ THỊ VĂN MINH
(Thuộc huyện Châu Thành, tỉnh An Giang)</t>
  </si>
  <si>
    <t>Thị trấn An Châu</t>
  </si>
  <si>
    <t>Thị trấn Vĩnh Bình</t>
  </si>
  <si>
    <t>UBND huyện Châu Thành</t>
  </si>
  <si>
    <t>Về việc công nhận …………..</t>
  </si>
  <si>
    <t>Về việc công nhận ………………….</t>
  </si>
  <si>
    <t>Thực hiện Quyết định số 04/2022/QĐ-TTg của Thủ tướng Chính phủ</t>
  </si>
  <si>
    <t>Đăng ký đạt chuẩn đô thị văn minh</t>
  </si>
  <si>
    <t>Báo cáo kết quả xây dựng đô thị văn minh</t>
  </si>
  <si>
    <t>Kết quả lấy ý kiến người dân</t>
  </si>
  <si>
    <t>Báo cáo của MTTQ tham gia xây dựng đô thị văn minh</t>
  </si>
  <si>
    <t>Nội dung tiêu chí</t>
  </si>
  <si>
    <t>Kết quả</t>
  </si>
  <si>
    <t>Chỉ tiêu</t>
  </si>
  <si>
    <t>Tổng số tiêu chí, chỉ tiêu huyện đạt</t>
  </si>
  <si>
    <t>Tổng số tiêu chí, chỉ tiêu huyện chưa đạt</t>
  </si>
  <si>
    <t>Chưa</t>
  </si>
  <si>
    <t>1.1. Có quy hoạch xây dựng vùng huyện được phê duyệt còn thời hạn hoặc được rà soát, điều chỉnh theo quy định, trong đó có quy hoạch khu chức năng dịch vụ hỗ trợ phát triển kinh tế nông thôn</t>
  </si>
  <si>
    <t>1.2. Có công trình hạ tầng kỹ thuật thiết yếu hoặc hạ tầng xã hội thiết yếu được đầu tư xây dựng theo quy hoạch xây dựng vùng huyện đã được phê duyệt</t>
  </si>
  <si>
    <t>Công trình</t>
  </si>
  <si>
    <t>≥ 1</t>
  </si>
  <si>
    <t>Đat</t>
  </si>
  <si>
    <t>2.1. Hệ thống giao thông trên địa bàn huyện đảm bảo kết nối tới các xã và được bảo trì hàng năm</t>
  </si>
  <si>
    <t>2.2. Tỷ lệ km đường huyện đạt chuẩn theo quy hoạch</t>
  </si>
  <si>
    <t>- Tỷ lệ km đường huyện đạt chuẩn</t>
  </si>
  <si>
    <t>- Số km đạt chuẩn</t>
  </si>
  <si>
    <t>- Tổng số km đường huyện</t>
  </si>
  <si>
    <t>2.3. Tỷ lệ km đường huyện được trồng cây xanh dọc tuyến đường</t>
  </si>
  <si>
    <t>≥ 50</t>
  </si>
  <si>
    <t>- Tỷ lệ km đường huyện trồng cây xanh dọc tuyến đường</t>
  </si>
  <si>
    <t>- Số km trồng cây xanh dọc tuyến đường</t>
  </si>
  <si>
    <t>2.4. Bến xe khách tại trung tâm huyện (nếu có theo quy hoạch) đạt tiêu chuẩn loại IV trở lên</t>
  </si>
  <si>
    <r>
      <t>&gt;</t>
    </r>
    <r>
      <rPr>
        <sz val="12"/>
        <color theme="1"/>
        <rFont val="Times New Roman"/>
        <family val="1"/>
      </rPr>
      <t xml:space="preserve"> 1</t>
    </r>
  </si>
  <si>
    <t>3.1. Hệ thống thủy lợi liên xã đồng bộ với hệ thống thủy lợi các xã theo quy hoạch</t>
  </si>
  <si>
    <t>3.2. Đảm bảo yêu cầu chủ động về phòng chống thiên tai theo phương châm 4 tại chỗ</t>
  </si>
  <si>
    <t>Hệ thống điện liên xã đồng bộ với hệ thống điện các xã theo quy hoạch, đảm bảo yêu cầu kỹ thuật của cả hệ thống</t>
  </si>
  <si>
    <t>5.1. Trung tâm Y tế huyện đạt chuẩn</t>
  </si>
  <si>
    <t>5.2. Trung tâm Văn hóa - Thể thao huyện đạt chuẩn, có nhiều hoạt động văn hóa - thể thao kết nối với các xã</t>
  </si>
  <si>
    <t>5.3. Tỷ lệ trường Trung học phổ thông đạt chuẩn quốc gia mức độ 1 trở lên</t>
  </si>
  <si>
    <t>≥ 60%</t>
  </si>
  <si>
    <t>75.00</t>
  </si>
  <si>
    <t>- Tỷ lệ trường đạt chuẩn</t>
  </si>
  <si>
    <t>- Số trường đạt chuẩn</t>
  </si>
  <si>
    <t>- Tổng số trường</t>
  </si>
  <si>
    <t>5.4. Trung tâm giáo dục nghề nghiệp - giáo dục thường xuyên đạt kiểm định chất lượng giáo dục cấp độ 1, hoặc đánh giá đạt tiêu chuẩn chất lượng giáo dục thông qua các thiết chế giáo dục khác được giao chức năng, nhiệm vụ giáo dục thường xuyên trên địa bàn</t>
  </si>
  <si>
    <t>Cấp độ 1</t>
  </si>
  <si>
    <t>6.1. Có khu công nghiệp, hoặc cụm công nghiệp được đầu tư kết cấu hạ tầng kỹ thuật, hoặc cụm ngành nghề nông thôn</t>
  </si>
  <si>
    <t>6.2. Có mô hình chợ đảm bảo an toàn thực phẩm theo hướng dẫn</t>
  </si>
  <si>
    <t>6.3. Hình thành vùng nguyên liệu tập trung đối với các sản phẩm chủ lực hoặc có mô hình liên kết theo chuỗi giá trị đảm bảo an toàn thực phẩm, kết nối từ sản xuất đến tiêu thụ đối với các sản phẩm chủ lực của huyện</t>
  </si>
  <si>
    <t>6.4. Có Trung tâm kỹ thuật nông nghiệp hoặc đơn vị chuyển giao kỹ thuật nông nghiệp hoạt động hiệu quả</t>
  </si>
  <si>
    <t>7.1. Hệ thống thu gom, xử lý chất thải rắn trên địa bàn huyện đảm bảo yêu cầu về bảo vệ môi trường; tỷ lệ chất thải rắn sinh hoạt chôn lấp trực tiếp ≤50% tổng lượng phát sinh</t>
  </si>
  <si>
    <t>7.2. Tỷ lệ hộ gia đình thực hiện phân loại chất thải rắn tại nguồn</t>
  </si>
  <si>
    <t>≥ 40%</t>
  </si>
  <si>
    <t>- TL hộ thực hiện phân loại chất thải rắn tại nguồn</t>
  </si>
  <si>
    <t>- Số hộ thực hiện phân loại chất thải rắn tại nguồn</t>
  </si>
  <si>
    <t>- Tổng số hộ</t>
  </si>
  <si>
    <t>7.3. Có mô hình tái chế chất thải hữu cơ, phụ phẩm nông nghiệp quy mô cấp xã trở lên</t>
  </si>
  <si>
    <t>MH</t>
  </si>
  <si>
    <t>7.4. Có công trình xử lý nước thải sinh hoạt áp dụng biện pháp phù hợp</t>
  </si>
  <si>
    <t>7.5. Khu công nghiệp, cụm công nghiệp, làng nghề trên địa bàn thực hiện đúng các quy định về bảo vệ môi trường, trong đó tỷ lệ đất trồng cây xanh trong khu công nghiệp, cụm công nghiệp tối thiểu là 10% diện tích toàn khu</t>
  </si>
  <si>
    <t>7.6. Đất cây xanh sử dụng công cộng tại điểm dân cư nông thôn</t>
  </si>
  <si>
    <t>01 người</t>
  </si>
  <si>
    <r>
      <t>≥ 2m</t>
    </r>
    <r>
      <rPr>
        <vertAlign val="superscript"/>
        <sz val="12"/>
        <color theme="1"/>
        <rFont val="Times New Roman"/>
        <family val="1"/>
      </rPr>
      <t>2</t>
    </r>
  </si>
  <si>
    <t>7.7. Tỷ lệ chất thải nhựa phát sinh trên địa bàn được thu gom, tái sử dụng, tái chế, xử lý theo quy định</t>
  </si>
  <si>
    <t>≥ 50%</t>
  </si>
  <si>
    <t>- TL hộ thực hiện thu gom, tái sử dụng, tái chế, xử lý theo quy định</t>
  </si>
  <si>
    <t>- Số hộ thực hiện thu gom, tái sử dụng, tái chế, xử lý theo quy định</t>
  </si>
  <si>
    <t>7.8. Tỷ lệ điểm tập kết, trung chuyển chất thải rắn sinh hoạt trên địa bàn huyện có hạ tầng về bảo vệ môi trường theo quy định</t>
  </si>
  <si>
    <t>8.1. Tỷ lệ hộ được sử dụng nước sạch theo quy chuẩn từ hệ thống cấp nước tập trung</t>
  </si>
  <si>
    <r>
      <t>&gt;</t>
    </r>
    <r>
      <rPr>
        <sz val="12"/>
        <color theme="1"/>
        <rFont val="Times New Roman"/>
        <family val="1"/>
      </rPr>
      <t xml:space="preserve"> 90%</t>
    </r>
  </si>
  <si>
    <t xml:space="preserve"> - TL hộ SD nước sạch</t>
  </si>
  <si>
    <t xml:space="preserve"> - Số hộ sử dụng nước sạch</t>
  </si>
  <si>
    <t xml:space="preserve"> - Tổng số hộ </t>
  </si>
  <si>
    <t>8.2. Tỷ lệ công trình cấp nước tập trung có tổ chức quản lý, khai thác hoạt động bền vững</t>
  </si>
  <si>
    <t>≥ 35%</t>
  </si>
  <si>
    <t>- Tỷ lệ đạt</t>
  </si>
  <si>
    <t>- Số công trình cấp nước tập trung có tổ chức quản lý, khai thác hoạt động bền vững</t>
  </si>
  <si>
    <t>- Tổng số công trình cấp nước tập trung có tổ chức quản lý, khai thác hoạt động bền vững</t>
  </si>
  <si>
    <t>8.3. Có kế hoạch/Đề án kiểm kê, kiểm soát, bảo vệ chất lượng nước; phục hồi cảnh quan, cải tạo hệ sinh thái ao hồ và các nguồn nước mặt trên địa bàn huyện</t>
  </si>
  <si>
    <t>8.4. Cảnh quan, không gian trên địa bàn toàn huyện đảm bảo sáng - xanh - sạch - đẹp, an toàn</t>
  </si>
  <si>
    <t>8.5. Tỷ lệ cơ sở sản xuất, kinh doanh thực phẩm do huyện quản lý tuân thủ các quy định về đảm bảo an toàn thực phẩm</t>
  </si>
  <si>
    <t>9.1. Đảng bộ, chính quyền huyện được xếp loại chất lượng hoàn thành tốt nhiệm vụ trở lên</t>
  </si>
  <si>
    <t>9.2. Tổ chức chính trị - xã hội của huyện được xếp loại chất lượng hoàn thành tốt nhiệm vụ trở lên</t>
  </si>
  <si>
    <t>- Số tổ chức chính trị - xã hội của huyện được xếp loại chất lượng hoàn thành tốt nhiệm vụ trở lên</t>
  </si>
  <si>
    <t>- Tổng số tổ chức chính trị - xã hội</t>
  </si>
  <si>
    <t>9.3. Trong 02 năm liên tục trước năm xét công nhận, không có công chức giữ chức vụ lãnh đạo, quản lý bị xử lý kỷ luật từ mức cảnh cáo trở lên hoặc bị truy cứu trách nhiệm hình sự</t>
  </si>
  <si>
    <t>Không</t>
  </si>
  <si>
    <t>9.4. Đảm bảo an ninh, trật tự</t>
  </si>
  <si>
    <t>9.5. Có dịch vụ công trực tuyến một phần</t>
  </si>
  <si>
    <t>9.6. Huyện đạt chuẩn tiếp cận pháp luật theo quy định</t>
  </si>
  <si>
    <t>Thủy lợi</t>
  </si>
  <si>
    <t>Y tế - Văn hóa - Giáo dục</t>
  </si>
  <si>
    <t>Kinh tế</t>
  </si>
  <si>
    <t>Môi trường</t>
  </si>
  <si>
    <t>Hệ thống chính trị - An ninh trật tự - Hành chính công</t>
  </si>
  <si>
    <t xml:space="preserve">Tổng số nhân khẩu tại điểm/tuyến/khu dân cư </t>
  </si>
  <si>
    <t>Tổng diện tích đất cây xanh sử dụng công cộng tại điểm dân cư nông thôn</t>
  </si>
  <si>
    <t xml:space="preserve">Đất cây xanh sử dụng công cộng tại khu dân cư nông thôn </t>
  </si>
  <si>
    <t>người</t>
  </si>
  <si>
    <r>
      <t>m</t>
    </r>
    <r>
      <rPr>
        <vertAlign val="superscript"/>
        <sz val="12"/>
        <color theme="1"/>
        <rFont val="Times New Roman"/>
        <family val="1"/>
      </rPr>
      <t>2</t>
    </r>
    <r>
      <rPr>
        <sz val="12"/>
        <color theme="1"/>
        <rFont val="Times New Roman"/>
        <family val="1"/>
      </rPr>
      <t>/người</t>
    </r>
  </si>
  <si>
    <r>
      <t>m</t>
    </r>
    <r>
      <rPr>
        <vertAlign val="superscript"/>
        <sz val="12"/>
        <color theme="1"/>
        <rFont val="Times New Roman"/>
        <family val="1"/>
      </rPr>
      <t>2</t>
    </r>
  </si>
  <si>
    <t>Tỷ lệ cơ sở sản xuất, kinh doanh thực phẩm do huyện quản lý tuân thủ các quy định về đảm bảo an toàn thực phẩm</t>
  </si>
  <si>
    <t>Số cơ sở sản xuất, kinh doanh thực phẩm do huyện quản lý tuân thủ các quy định về đảm bảo an toàn thực phẩm</t>
  </si>
  <si>
    <t>Tổng số cơ sở</t>
  </si>
  <si>
    <t>KẾT QUẢ THỰC HIỆN BỘ TIÊU CHÍ HUYỆN NÔNG THÔN MỚI ĐẾN NĂM 2024</t>
  </si>
  <si>
    <t>237/Q Đ-UBND ngày 01/03/2023</t>
  </si>
  <si>
    <t>2932/Q Đ-UBND ngày 20/11/2018</t>
  </si>
  <si>
    <t>96/Q Đ-UBND ngày 19/01/2021</t>
  </si>
  <si>
    <t>239/Q Đ-UBND ngày 01/03/2023</t>
  </si>
  <si>
    <t>3899/Q Đ-UBND ngày 28/12/2017</t>
  </si>
  <si>
    <t>294/Q Đ-UBND ngày 21/02/202022</t>
  </si>
  <si>
    <t>469/Q Đ-UBND ngày 27/03/2024</t>
  </si>
  <si>
    <t>3783/Q Đ-UBND ngày 28/12/2016</t>
  </si>
  <si>
    <t>2894/Q Đ-UBND ngày 25/12/2015</t>
  </si>
  <si>
    <t>230/Q Đ-UBND ngày 01/03/2023</t>
  </si>
  <si>
    <t>2196/Q Đ-UBND ngày 12/09/2019</t>
  </si>
  <si>
    <t>619/Q Đ-UBND ngày 15/04/2024</t>
  </si>
  <si>
    <t>461/Q Đ-UBND ngày 27/03/2024</t>
  </si>
  <si>
    <t>Bản đăng ký ngày 03/10/2022 của UBND thị trấn An Châu</t>
  </si>
  <si>
    <t>Báo cáo số 216/BC-UBND ngày 02/12/2024 của UBND thị trấn An Châu. Kết quả đạt 09/09 tiêu chí thị trấn đạt chuẩn đô thị văn minh</t>
  </si>
  <si>
    <t>Tỷ lệ người dân hài lòng và đồng ý đề nghị công nhận đạt chuẩn đô thị văn minh đạt 99,64%</t>
  </si>
  <si>
    <t>Báo cáo số 28-BC/MTTQ ngày 30/12/2024 của UBMTTQVN thị trấn An Châu</t>
  </si>
  <si>
    <t>Bản đăng ký ngày 10/10/2022 của UBND thị trấn Vĩnh Bình</t>
  </si>
  <si>
    <t>Báo cáo số 888/BC-UBND ngày 08/11/ 2024 của UBND thị trấn Vĩnh Bình. Kết quả đạt 09/09 tiêu chí thị trấn đạt chuẩn đô thị văn minh</t>
  </si>
  <si>
    <t>Báo cáo số 32-BC/MTTQ ngày 26/12/ 2024 của UBMTTQVN thị trấn Vĩnh Bình</t>
  </si>
  <si>
    <t>Tỷ lệ người dân hài lòng và đồng ý đề nghị công nhận đạt chuẩn đô thị văn minh đạt 99,20%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</si>
</sst>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5" x14ac:knownFonts="1">
    <font>
      <sz val="11"/>
      <color theme="1"/>
      <name val="Calibri"/>
      <family val="2"/>
      <scheme val="minor"/>
    </font>
    <font>
      <sz val="11"/>
      <color theme="1"/>
      <name val="Times New Roman"/>
      <family val="1"/>
    </font>
    <font>
      <b/>
      <sz val="11"/>
      <color theme="1"/>
      <name val="Times New Roman"/>
      <family val="1"/>
    </font>
    <font>
      <sz val="16"/>
      <color theme="1"/>
      <name val="Times New Roman"/>
      <family val="1"/>
    </font>
    <font>
      <b/>
      <sz val="16"/>
      <color theme="1"/>
      <name val="Times New Roman"/>
      <family val="1"/>
    </font>
    <font>
      <sz val="14"/>
      <color theme="1"/>
      <name val="Times New Roman"/>
      <family val="1"/>
    </font>
    <font>
      <b/>
      <sz val="14"/>
      <color theme="1"/>
      <name val="Times New Roman"/>
      <family val="1"/>
    </font>
    <font>
      <i/>
      <sz val="14"/>
      <color theme="1"/>
      <name val="Times New Roman"/>
      <family val="1"/>
    </font>
    <font>
      <sz val="13"/>
      <color theme="1"/>
      <name val="Times New Roman"/>
      <family val="1"/>
    </font>
    <font>
      <b/>
      <sz val="13"/>
      <color theme="1"/>
      <name val="Times New Roman"/>
      <family val="1"/>
    </font>
    <font>
      <i/>
      <sz val="11"/>
      <color theme="1"/>
      <name val="Times New Roman"/>
      <family val="1"/>
    </font>
    <font>
      <i/>
      <sz val="13"/>
      <color theme="1"/>
      <name val="Times New Roman"/>
      <family val="1"/>
    </font>
    <font>
      <b/>
      <i/>
      <u/>
      <sz val="16"/>
      <color theme="1"/>
      <name val="Times New Roman"/>
      <family val="1"/>
    </font>
    <font>
      <sz val="13"/>
      <color theme="0"/>
      <name val="Times New Roman"/>
      <family val="1"/>
    </font>
    <font>
      <sz val="11"/>
      <color theme="1"/>
      <name val="Calibri"/>
      <family val="2"/>
      <scheme val="minor"/>
    </font>
    <font>
      <sz val="13"/>
      <color theme="1"/>
      <name val="Calibri"/>
      <family val="2"/>
    </font>
    <font>
      <sz val="13"/>
      <color theme="1"/>
      <name val="Times New Roman"/>
      <family val="2"/>
    </font>
    <font>
      <vertAlign val="superscript"/>
      <sz val="13"/>
      <color theme="1"/>
      <name val="Times New Roman"/>
      <family val="1"/>
    </font>
    <font>
      <sz val="13"/>
      <color rgb="FFFF0000"/>
      <name val="Times New Roman"/>
      <family val="1"/>
    </font>
    <font>
      <sz val="13"/>
      <name val="Times New Roman"/>
      <family val="1"/>
    </font>
    <font>
      <b/>
      <sz val="13"/>
      <color rgb="FFFF0000"/>
      <name val="Times New Roman"/>
      <family val="1"/>
    </font>
    <font>
      <b/>
      <sz val="12"/>
      <color theme="1"/>
      <name val="Times New Roman"/>
      <family val="1"/>
    </font>
    <font>
      <sz val="12"/>
      <color theme="1"/>
      <name val="Times New Roman"/>
      <family val="1"/>
    </font>
    <font>
      <u/>
      <sz val="12"/>
      <color theme="1"/>
      <name val="Times New Roman"/>
      <family val="1"/>
    </font>
    <font>
      <vertAlign val="superscript"/>
      <sz val="12"/>
      <color theme="1"/>
      <name val="Times New Roman"/>
      <family val="1"/>
    </font>
  </fonts>
  <fills count="7">
    <fill>
      <patternFill patternType="none"/>
    </fill>
    <fill>
      <patternFill patternType="gray125"/>
    </fill>
    <fill>
      <patternFill patternType="solid">
        <fgColor rgb="FFFFFFFF"/>
        <bgColor indexed="64"/>
      </patternFill>
    </fill>
    <fill>
      <patternFill patternType="solid">
        <fgColor theme="7"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9" fontId="14" fillId="0" borderId="0" applyFont="0" applyFill="0" applyBorder="0" applyAlignment="0" applyProtection="0"/>
  </cellStyleXfs>
  <cellXfs count="175">
    <xf numFmtId="0" fontId="0" fillId="0" borderId="0" xfId="0"/>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5" fillId="0" borderId="0" xfId="0" applyFont="1" applyAlignment="1">
      <alignment horizontal="center" vertical="center"/>
    </xf>
    <xf numFmtId="0" fontId="5" fillId="0" borderId="0" xfId="0" applyFont="1" applyAlignment="1">
      <alignment vertical="center"/>
    </xf>
    <xf numFmtId="0" fontId="6" fillId="0" borderId="0" xfId="0" applyFont="1" applyAlignment="1">
      <alignment vertical="center"/>
    </xf>
    <xf numFmtId="0" fontId="8" fillId="0" borderId="1" xfId="0" applyFont="1" applyBorder="1" applyAlignment="1">
      <alignment vertical="center" wrapText="1"/>
    </xf>
    <xf numFmtId="0" fontId="10" fillId="0" borderId="0" xfId="0" applyFont="1" applyAlignment="1">
      <alignment vertical="center"/>
    </xf>
    <xf numFmtId="0" fontId="8" fillId="0" borderId="0" xfId="0" applyFont="1" applyAlignment="1">
      <alignment horizontal="center" vertical="center"/>
    </xf>
    <xf numFmtId="0" fontId="8" fillId="0" borderId="0" xfId="0" applyFont="1" applyAlignment="1">
      <alignment vertical="center"/>
    </xf>
    <xf numFmtId="0" fontId="9" fillId="0" borderId="1" xfId="0" applyFont="1" applyBorder="1" applyAlignment="1">
      <alignment vertical="center" wrapText="1"/>
    </xf>
    <xf numFmtId="0" fontId="12" fillId="0" borderId="0" xfId="0" applyFont="1" applyAlignment="1">
      <alignment vertical="center"/>
    </xf>
    <xf numFmtId="0" fontId="3" fillId="0" borderId="0" xfId="0" quotePrefix="1" applyFont="1" applyAlignment="1">
      <alignment vertical="center"/>
    </xf>
    <xf numFmtId="0" fontId="4" fillId="0" borderId="0" xfId="0" quotePrefix="1" applyFont="1" applyAlignment="1">
      <alignment vertical="center"/>
    </xf>
    <xf numFmtId="0" fontId="1" fillId="0" borderId="0" xfId="0" applyFont="1" applyAlignment="1">
      <alignment horizontal="left" vertical="center"/>
    </xf>
    <xf numFmtId="0" fontId="8" fillId="0" borderId="0" xfId="0" applyFont="1" applyAlignment="1">
      <alignment horizontal="left" vertical="center"/>
    </xf>
    <xf numFmtId="0" fontId="9" fillId="0" borderId="1" xfId="0" applyFont="1" applyBorder="1" applyAlignment="1">
      <alignment horizontal="left" vertical="center" wrapText="1"/>
    </xf>
    <xf numFmtId="0" fontId="11" fillId="0" borderId="1" xfId="0" applyFont="1" applyBorder="1" applyAlignment="1">
      <alignment horizontal="left" vertical="center" wrapText="1"/>
    </xf>
    <xf numFmtId="0" fontId="5" fillId="0" borderId="0" xfId="0" applyFont="1" applyAlignment="1">
      <alignment horizontal="left" vertical="center"/>
    </xf>
    <xf numFmtId="0" fontId="6" fillId="0" borderId="0" xfId="0" applyFont="1" applyAlignment="1">
      <alignment horizontal="left" vertical="center"/>
    </xf>
    <xf numFmtId="0" fontId="3" fillId="0" borderId="0" xfId="0" applyFont="1" applyAlignment="1">
      <alignment horizontal="left" vertical="center"/>
    </xf>
    <xf numFmtId="0" fontId="9"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2" fontId="9" fillId="3" borderId="1" xfId="0" applyNumberFormat="1" applyFont="1" applyFill="1" applyBorder="1" applyAlignment="1">
      <alignment horizontal="center" vertical="center" wrapText="1"/>
    </xf>
    <xf numFmtId="2" fontId="8" fillId="3" borderId="1" xfId="0" applyNumberFormat="1" applyFont="1" applyFill="1" applyBorder="1" applyAlignment="1">
      <alignment horizontal="center" vertical="center" wrapText="1"/>
    </xf>
    <xf numFmtId="164" fontId="9" fillId="3" borderId="1" xfId="0" applyNumberFormat="1" applyFont="1" applyFill="1" applyBorder="1" applyAlignment="1">
      <alignment horizontal="center" vertical="center" wrapText="1"/>
    </xf>
    <xf numFmtId="1" fontId="8" fillId="3" borderId="1" xfId="0" applyNumberFormat="1" applyFont="1" applyFill="1" applyBorder="1" applyAlignment="1">
      <alignment horizontal="center" vertical="center" wrapText="1"/>
    </xf>
    <xf numFmtId="0" fontId="1" fillId="4" borderId="0" xfId="0" applyFont="1" applyFill="1" applyAlignment="1">
      <alignment horizontal="center" vertical="center"/>
    </xf>
    <xf numFmtId="0" fontId="1" fillId="4" borderId="0" xfId="0" applyFont="1" applyFill="1" applyAlignment="1">
      <alignment vertical="center"/>
    </xf>
    <xf numFmtId="0" fontId="10" fillId="4" borderId="0" xfId="0" applyFont="1" applyFill="1" applyAlignment="1">
      <alignment vertical="center"/>
    </xf>
    <xf numFmtId="0" fontId="8" fillId="4" borderId="0" xfId="0" applyFont="1" applyFill="1" applyAlignment="1">
      <alignment horizontal="center" vertical="center"/>
    </xf>
    <xf numFmtId="0" fontId="8" fillId="4" borderId="0" xfId="0" applyFont="1" applyFill="1" applyAlignment="1">
      <alignment vertical="center"/>
    </xf>
    <xf numFmtId="0" fontId="11" fillId="4" borderId="0" xfId="0" applyFont="1" applyFill="1" applyAlignment="1">
      <alignment vertical="center"/>
    </xf>
    <xf numFmtId="0" fontId="5" fillId="4" borderId="0" xfId="0" applyFont="1" applyFill="1" applyAlignment="1">
      <alignment horizontal="center" vertical="center"/>
    </xf>
    <xf numFmtId="0" fontId="5" fillId="4" borderId="0" xfId="0" applyFont="1" applyFill="1" applyAlignment="1">
      <alignment vertical="center"/>
    </xf>
    <xf numFmtId="0" fontId="3" fillId="4" borderId="0" xfId="0" applyFont="1" applyFill="1" applyAlignment="1">
      <alignment horizontal="center" vertical="center"/>
    </xf>
    <xf numFmtId="0" fontId="3" fillId="4" borderId="0" xfId="0" applyFont="1" applyFill="1" applyAlignment="1">
      <alignment vertical="center"/>
    </xf>
    <xf numFmtId="0" fontId="9"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2" fontId="8" fillId="5" borderId="1" xfId="0" applyNumberFormat="1" applyFont="1" applyFill="1" applyBorder="1" applyAlignment="1">
      <alignment horizontal="center" vertical="center" wrapText="1"/>
    </xf>
    <xf numFmtId="164" fontId="9" fillId="5" borderId="1" xfId="0" applyNumberFormat="1" applyFont="1" applyFill="1" applyBorder="1" applyAlignment="1">
      <alignment horizontal="center" vertical="center" wrapText="1"/>
    </xf>
    <xf numFmtId="1" fontId="8" fillId="5"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2" borderId="1" xfId="0" applyFont="1" applyFill="1" applyBorder="1" applyAlignment="1">
      <alignment horizontal="left" vertical="center" wrapText="1"/>
    </xf>
    <xf numFmtId="0" fontId="18" fillId="3" borderId="1" xfId="0" applyFont="1" applyFill="1" applyBorder="1" applyAlignment="1">
      <alignment horizontal="center" vertical="center" wrapText="1"/>
    </xf>
    <xf numFmtId="2" fontId="18" fillId="3" borderId="1" xfId="0" applyNumberFormat="1" applyFont="1" applyFill="1" applyBorder="1" applyAlignment="1">
      <alignment horizontal="center" vertical="center" wrapText="1"/>
    </xf>
    <xf numFmtId="0" fontId="5" fillId="0" borderId="0" xfId="0" applyFont="1" applyAlignment="1">
      <alignment horizontal="center" vertical="center"/>
    </xf>
    <xf numFmtId="0" fontId="9" fillId="0" borderId="1" xfId="0" applyFont="1" applyBorder="1" applyAlignment="1">
      <alignment horizontal="center" vertical="center" wrapText="1"/>
    </xf>
    <xf numFmtId="0" fontId="9" fillId="4" borderId="1" xfId="0" applyFont="1" applyFill="1" applyBorder="1" applyAlignment="1">
      <alignment horizontal="center" vertical="center" wrapText="1"/>
    </xf>
    <xf numFmtId="0" fontId="9" fillId="0" borderId="5"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9" fontId="8" fillId="0" borderId="1" xfId="0" applyNumberFormat="1" applyFont="1" applyBorder="1" applyAlignment="1">
      <alignment horizontal="center" vertical="center" wrapText="1"/>
    </xf>
    <xf numFmtId="0" fontId="8" fillId="2" borderId="1" xfId="0" applyFont="1" applyFill="1" applyBorder="1" applyAlignment="1">
      <alignment horizontal="left" vertical="center" wrapText="1"/>
    </xf>
    <xf numFmtId="0" fontId="8" fillId="0" borderId="3" xfId="0" applyFont="1" applyBorder="1" applyAlignment="1">
      <alignment vertical="center" wrapText="1"/>
    </xf>
    <xf numFmtId="0" fontId="8" fillId="0" borderId="7" xfId="0" applyFont="1" applyBorder="1" applyAlignment="1">
      <alignment vertical="center" wrapText="1"/>
    </xf>
    <xf numFmtId="10" fontId="8" fillId="0" borderId="1"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0" fontId="9" fillId="3" borderId="1" xfId="1" applyNumberFormat="1" applyFont="1" applyFill="1" applyBorder="1" applyAlignment="1">
      <alignment horizontal="center" vertical="center" wrapText="1"/>
    </xf>
    <xf numFmtId="2" fontId="19" fillId="3" borderId="1" xfId="0" applyNumberFormat="1" applyFont="1" applyFill="1" applyBorder="1" applyAlignment="1">
      <alignment horizontal="center" vertical="center" wrapText="1"/>
    </xf>
    <xf numFmtId="0" fontId="9" fillId="6"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 fillId="0" borderId="0" xfId="0" applyFont="1" applyFill="1" applyAlignment="1">
      <alignment vertical="center"/>
    </xf>
    <xf numFmtId="0" fontId="20" fillId="3" borderId="1" xfId="0" applyFont="1" applyFill="1" applyBorder="1" applyAlignment="1">
      <alignment horizontal="center" vertical="center" wrapText="1"/>
    </xf>
    <xf numFmtId="2" fontId="20" fillId="3" borderId="1" xfId="0" applyNumberFormat="1" applyFont="1" applyFill="1" applyBorder="1" applyAlignment="1">
      <alignment horizontal="center" vertical="center" wrapText="1"/>
    </xf>
    <xf numFmtId="0" fontId="19" fillId="5" borderId="1" xfId="0" applyFont="1" applyFill="1" applyBorder="1" applyAlignment="1">
      <alignment horizontal="center" vertical="center" wrapText="1"/>
    </xf>
    <xf numFmtId="1" fontId="19" fillId="5" borderId="1" xfId="0" applyNumberFormat="1" applyFont="1" applyFill="1" applyBorder="1" applyAlignment="1">
      <alignment horizontal="center" vertical="center" wrapText="1"/>
    </xf>
    <xf numFmtId="0" fontId="20" fillId="6"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6"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9" fontId="22" fillId="0" borderId="1" xfId="0" applyNumberFormat="1" applyFont="1" applyBorder="1" applyAlignment="1">
      <alignment horizontal="center" vertical="center" wrapText="1"/>
    </xf>
    <xf numFmtId="4" fontId="22" fillId="0" borderId="1" xfId="0" applyNumberFormat="1" applyFont="1" applyBorder="1" applyAlignment="1">
      <alignment horizontal="center" vertical="center" wrapText="1"/>
    </xf>
    <xf numFmtId="3" fontId="22" fillId="0" borderId="1" xfId="0" applyNumberFormat="1" applyFont="1" applyBorder="1" applyAlignment="1">
      <alignment horizontal="center" vertical="center" wrapText="1"/>
    </xf>
    <xf numFmtId="0" fontId="5"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1" fontId="19" fillId="3"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6" fillId="0" borderId="0" xfId="0" applyFont="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0" xfId="0" applyFont="1" applyAlignment="1">
      <alignment horizontal="center"/>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1" fillId="0" borderId="6"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7" xfId="0" applyFont="1" applyBorder="1" applyAlignment="1">
      <alignment horizontal="center" vertical="center" wrapText="1"/>
    </xf>
    <xf numFmtId="0" fontId="22" fillId="0" borderId="1"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3" fillId="0" borderId="1" xfId="0" applyFont="1" applyBorder="1" applyAlignment="1">
      <alignment horizontal="center" vertical="center" wrapText="1"/>
    </xf>
    <xf numFmtId="9" fontId="22" fillId="0" borderId="1" xfId="0" applyNumberFormat="1" applyFont="1" applyBorder="1" applyAlignment="1">
      <alignment horizontal="center" vertical="center" wrapText="1"/>
    </xf>
    <xf numFmtId="0" fontId="21" fillId="0" borderId="8"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 xfId="0" applyFont="1" applyBorder="1" applyAlignment="1">
      <alignment horizontal="center" vertical="center" wrapText="1"/>
    </xf>
    <xf numFmtId="0" fontId="6" fillId="0" borderId="0" xfId="0" applyFont="1" applyAlignment="1">
      <alignment horizontal="center" vertical="center"/>
    </xf>
    <xf numFmtId="0" fontId="5" fillId="0" borderId="0" xfId="0" applyFont="1" applyAlignment="1">
      <alignment horizontal="center" vertical="center"/>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3" xfId="0" applyFont="1" applyBorder="1" applyAlignment="1">
      <alignment horizontal="center" vertical="center" wrapText="1"/>
    </xf>
    <xf numFmtId="9" fontId="8" fillId="0" borderId="4" xfId="0" applyNumberFormat="1" applyFont="1" applyBorder="1" applyAlignment="1">
      <alignment horizontal="center" vertical="center" wrapText="1"/>
    </xf>
    <xf numFmtId="9" fontId="8" fillId="0" borderId="5" xfId="0" applyNumberFormat="1" applyFont="1" applyBorder="1" applyAlignment="1">
      <alignment horizontal="center" vertical="center" wrapText="1"/>
    </xf>
    <xf numFmtId="9" fontId="8" fillId="0" borderId="3"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 xfId="0" applyFont="1" applyBorder="1" applyAlignment="1">
      <alignment horizontal="center" vertical="center" wrapText="1"/>
    </xf>
    <xf numFmtId="10" fontId="8" fillId="0" borderId="4" xfId="0" applyNumberFormat="1" applyFont="1" applyBorder="1" applyAlignment="1">
      <alignment horizontal="center" vertical="center" wrapText="1"/>
    </xf>
    <xf numFmtId="10" fontId="8" fillId="0" borderId="5" xfId="0" applyNumberFormat="1" applyFont="1" applyBorder="1" applyAlignment="1">
      <alignment horizontal="center" vertical="center" wrapText="1"/>
    </xf>
    <xf numFmtId="10" fontId="8" fillId="0" borderId="3"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7" fillId="0" borderId="0" xfId="0" applyFont="1" applyAlignment="1">
      <alignment horizontal="center" vertical="center"/>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3" xfId="0" applyFont="1" applyBorder="1" applyAlignment="1">
      <alignment horizontal="left" vertical="center" wrapText="1"/>
    </xf>
    <xf numFmtId="0" fontId="8" fillId="2" borderId="4"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3" xfId="0" applyFont="1" applyFill="1" applyBorder="1" applyAlignment="1">
      <alignment horizontal="left" vertical="center" wrapText="1"/>
    </xf>
    <xf numFmtId="9" fontId="16" fillId="0" borderId="4" xfId="0" applyNumberFormat="1" applyFont="1" applyBorder="1" applyAlignment="1">
      <alignment horizontal="center" vertical="center" wrapText="1"/>
    </xf>
    <xf numFmtId="9" fontId="16" fillId="0" borderId="5" xfId="0" applyNumberFormat="1" applyFont="1" applyBorder="1" applyAlignment="1">
      <alignment horizontal="center" vertical="center" wrapText="1"/>
    </xf>
    <xf numFmtId="9" fontId="16" fillId="0" borderId="3" xfId="0" applyNumberFormat="1" applyFont="1" applyBorder="1" applyAlignment="1">
      <alignment horizontal="center" vertical="center" wrapText="1"/>
    </xf>
    <xf numFmtId="0" fontId="8" fillId="0" borderId="4" xfId="0" applyFont="1" applyBorder="1" applyAlignment="1">
      <alignment vertical="center" wrapText="1"/>
    </xf>
    <xf numFmtId="0" fontId="8" fillId="0" borderId="5" xfId="0" applyFont="1" applyBorder="1" applyAlignment="1">
      <alignment vertical="center" wrapText="1"/>
    </xf>
    <xf numFmtId="0" fontId="8" fillId="0" borderId="3" xfId="0" applyFont="1" applyBorder="1" applyAlignment="1">
      <alignment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3" xfId="0" applyFont="1" applyBorder="1" applyAlignment="1">
      <alignment horizontal="center" vertical="center" wrapText="1"/>
    </xf>
    <xf numFmtId="0" fontId="8" fillId="0" borderId="1" xfId="0" applyFont="1" applyBorder="1" applyAlignment="1">
      <alignment horizontal="center" vertical="center" wrapText="1"/>
    </xf>
    <xf numFmtId="9" fontId="8" fillId="0" borderId="1" xfId="0" applyNumberFormat="1" applyFont="1" applyBorder="1" applyAlignment="1">
      <alignment horizontal="center"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13" fillId="6" borderId="4"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9" fillId="0" borderId="0" xfId="0" applyFont="1" applyAlignment="1">
      <alignment horizontal="center" vertical="center"/>
    </xf>
    <xf numFmtId="0" fontId="4" fillId="0" borderId="0" xfId="0" applyFont="1" applyAlignment="1">
      <alignment horizontal="center" vertical="center" wrapText="1"/>
    </xf>
    <xf numFmtId="0" fontId="9" fillId="0" borderId="6" xfId="0" applyFont="1" applyBorder="1" applyAlignment="1">
      <alignment horizontal="center" vertical="center" wrapText="1"/>
    </xf>
    <xf numFmtId="0" fontId="9" fillId="0" borderId="2" xfId="0" applyFont="1" applyBorder="1" applyAlignment="1">
      <alignment horizontal="center" vertical="center" wrapText="1"/>
    </xf>
    <xf numFmtId="0" fontId="9" fillId="0" borderId="7" xfId="0" applyFont="1" applyBorder="1" applyAlignment="1">
      <alignment horizontal="center" vertical="center" wrapText="1"/>
    </xf>
    <xf numFmtId="0" fontId="13"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20Xa%20Nong%20Thon%20Moi\Nam%202022\1.%20Ho%20so%20Xa%20NTM%20Thanh%20My%20Tay\Ho%20so%20Cap%20huyen\H&#7891;%20s&#417;%20huy&#7879;n%20n&#7897;p%20file%20m&#7873;m\Bi&#7875;u%20NTM%20TMT%2027.12%20-%20I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MTC"/>
      <sheetName val="foxz"/>
      <sheetName val="foxz_2"/>
      <sheetName val="foxz_3"/>
      <sheetName val="foxz_4"/>
      <sheetName val="foxz_5"/>
      <sheetName val="foxz_6"/>
      <sheetName val="foxz_7"/>
      <sheetName val="foxz_8"/>
      <sheetName val="foxz_9"/>
      <sheetName val="foxz_10"/>
      <sheetName val="foxz_11"/>
      <sheetName val="NLXA"/>
      <sheetName val="XLXA"/>
      <sheetName val="CNX"/>
      <sheetName val="CNH"/>
      <sheetName val="CNX (in)"/>
      <sheetName val="CNH (in)"/>
      <sheetName val="Tinh Tham dinh"/>
    </sheetNames>
    <sheetDataSet>
      <sheetData sheetId="0" refreshError="1">
        <row r="5">
          <cell r="C5">
            <v>1</v>
          </cell>
          <cell r="D5">
            <v>1</v>
          </cell>
          <cell r="E5" t="str">
            <v>Quy hoạch</v>
          </cell>
          <cell r="F5" t="str">
            <v>Quy hoạch</v>
          </cell>
          <cell r="G5">
            <v>1</v>
          </cell>
          <cell r="H5">
            <v>1</v>
          </cell>
          <cell r="I5">
            <v>1</v>
          </cell>
          <cell r="J5">
            <v>1</v>
          </cell>
          <cell r="K5">
            <v>1</v>
          </cell>
          <cell r="L5">
            <v>1</v>
          </cell>
          <cell r="M5">
            <v>1</v>
          </cell>
          <cell r="N5">
            <v>1</v>
          </cell>
          <cell r="O5">
            <v>1</v>
          </cell>
        </row>
        <row r="6">
          <cell r="C6" t="str">
            <v>1.1</v>
          </cell>
          <cell r="D6">
            <v>1</v>
          </cell>
          <cell r="E6" t="str">
            <v>Quy hoạch chung xây dựng xã</v>
          </cell>
          <cell r="F6" t="str">
            <v>Có quy hoạch chung xây dựng xã được phê duyệt phù hợp với định hướng phát triển kinh tế - xã hội của xã giai đoạn 2021 – 2025 (có quy hoạch khu chức năng dịch vụ hỗ trợ phát triển kinh tế nông thôn) và được công bố công khai đúng thời hạn.</v>
          </cell>
          <cell r="G6" t="str">
            <v>Đạt/Chưa</v>
          </cell>
          <cell r="H6" t="str">
            <v>Đạt</v>
          </cell>
          <cell r="I6" t="str">
            <v>Đạt</v>
          </cell>
          <cell r="J6" t="str">
            <v>SXD</v>
          </cell>
          <cell r="K6">
            <v>1</v>
          </cell>
          <cell r="L6">
            <v>1</v>
          </cell>
          <cell r="M6">
            <v>1</v>
          </cell>
          <cell r="N6" t="str">
            <v>Đạt/Chưa</v>
          </cell>
          <cell r="O6">
            <v>1</v>
          </cell>
        </row>
        <row r="7">
          <cell r="C7" t="str">
            <v>1.2</v>
          </cell>
          <cell r="D7">
            <v>1</v>
          </cell>
          <cell r="E7" t="str">
            <v>Ban hành quy định quản lý quy hoạc chung</v>
          </cell>
          <cell r="F7" t="str">
            <v>Ban hành quy định quản lý theo đồ án quy hoạch chung xây dựng xã và tổ chức thực hiện theo quy hoạch</v>
          </cell>
          <cell r="G7" t="str">
            <v>Đạt/Chưa</v>
          </cell>
          <cell r="H7" t="str">
            <v>Đạt</v>
          </cell>
          <cell r="I7" t="str">
            <v>Đạt</v>
          </cell>
          <cell r="J7" t="str">
            <v>SXD</v>
          </cell>
          <cell r="K7">
            <v>1</v>
          </cell>
          <cell r="L7">
            <v>1</v>
          </cell>
          <cell r="M7">
            <v>1</v>
          </cell>
          <cell r="N7" t="str">
            <v>Đạt/Chưa</v>
          </cell>
          <cell r="O7">
            <v>1</v>
          </cell>
        </row>
        <row r="8">
          <cell r="C8">
            <v>2</v>
          </cell>
          <cell r="D8">
            <v>2</v>
          </cell>
          <cell r="E8" t="str">
            <v>Giao thông</v>
          </cell>
          <cell r="F8" t="str">
            <v>Giao thông</v>
          </cell>
          <cell r="G8">
            <v>2</v>
          </cell>
          <cell r="H8">
            <v>2</v>
          </cell>
          <cell r="I8">
            <v>2</v>
          </cell>
          <cell r="J8" t="str">
            <v>SGTVT</v>
          </cell>
          <cell r="K8">
            <v>2</v>
          </cell>
          <cell r="L8">
            <v>2</v>
          </cell>
          <cell r="M8">
            <v>2</v>
          </cell>
          <cell r="N8">
            <v>2</v>
          </cell>
          <cell r="O8">
            <v>2</v>
          </cell>
        </row>
        <row r="9">
          <cell r="C9" t="str">
            <v>2.1</v>
          </cell>
          <cell r="D9">
            <v>2</v>
          </cell>
          <cell r="E9" t="str">
            <v>Tỷ lệ đường xã</v>
          </cell>
          <cell r="F9" t="str">
            <v>Tỷ lệ đường xã được nhựa hóa hoặc bê tông hóa, đảm bảo ô tô đi lại thuận tiện quanh năm</v>
          </cell>
          <cell r="G9" t="str">
            <v>%</v>
          </cell>
          <cell r="H9" t="str">
            <v>100%</v>
          </cell>
          <cell r="I9">
            <v>1</v>
          </cell>
          <cell r="J9" t="str">
            <v>SGTVT</v>
          </cell>
          <cell r="K9">
            <v>1</v>
          </cell>
          <cell r="L9" t="str">
            <v xml:space="preserve">Số km đường xã được nhựa hóa/bê tông hóa </v>
          </cell>
          <cell r="M9" t="str">
            <v>Tổng số km đường xã</v>
          </cell>
          <cell r="N9" t="str">
            <v>km</v>
          </cell>
          <cell r="O9">
            <v>1</v>
          </cell>
        </row>
        <row r="10">
          <cell r="C10" t="str">
            <v>2.2</v>
          </cell>
          <cell r="D10">
            <v>1</v>
          </cell>
          <cell r="E10" t="str">
            <v>Tỷ lệ đường ấp, liên ấp</v>
          </cell>
          <cell r="F10" t="str">
            <v>Tỷ lệ đường ấp và đường liên ấp ít nhất được cứng hóa, đảm bảo ô tô đi lại thuận tiện quanh năm</v>
          </cell>
          <cell r="G10" t="str">
            <v>%</v>
          </cell>
          <cell r="H10" t="str">
            <v>≥90%</v>
          </cell>
          <cell r="I10">
            <v>0.9</v>
          </cell>
          <cell r="J10" t="str">
            <v>SGTVT</v>
          </cell>
          <cell r="K10">
            <v>0.89999961853027344</v>
          </cell>
          <cell r="L10" t="str">
            <v>Số km đường ấp và đường liên ấp ít nhất được cứng hóa</v>
          </cell>
          <cell r="M10" t="str">
            <v>Tổng số km đường trục ấp, liên ấp</v>
          </cell>
          <cell r="N10" t="str">
            <v>km</v>
          </cell>
          <cell r="O10">
            <v>0.89999961853027344</v>
          </cell>
        </row>
        <row r="11">
          <cell r="C11" t="str">
            <v>2.3</v>
          </cell>
          <cell r="D11">
            <v>0.89999961853027344</v>
          </cell>
          <cell r="E11" t="str">
            <v>Tỷ lệ đường ngõ, xóm</v>
          </cell>
          <cell r="F11" t="str">
            <v>Tỷ lệ đường ngõ, xóm sạch và đảm bảo đi lại thuận tiện quanh năm</v>
          </cell>
          <cell r="G11" t="str">
            <v>%</v>
          </cell>
          <cell r="H11" t="str">
            <v>100%</v>
          </cell>
          <cell r="I11">
            <v>1</v>
          </cell>
          <cell r="J11" t="str">
            <v>SGTVT</v>
          </cell>
          <cell r="K11">
            <v>1</v>
          </cell>
          <cell r="L11" t="str">
            <v>Số km đường ngõ, xóm (đường dân sinh)</v>
          </cell>
          <cell r="M11" t="str">
            <v xml:space="preserve">Tổng số km đường ngõ, xóm </v>
          </cell>
          <cell r="N11" t="str">
            <v>km</v>
          </cell>
          <cell r="O11">
            <v>1</v>
          </cell>
        </row>
        <row r="12">
          <cell r="C12" t="str">
            <v>2.4</v>
          </cell>
          <cell r="D12">
            <v>1</v>
          </cell>
          <cell r="E12" t="str">
            <v>Tỷ lệ đường trục chính nội đồng</v>
          </cell>
          <cell r="F12" t="str">
            <v>Tỷ lệ đường trục chính nội đồng đảm bảo vận chuyển hàng hóa thuận tiện quanh năm</v>
          </cell>
          <cell r="G12" t="str">
            <v>%</v>
          </cell>
          <cell r="H12" t="str">
            <v>≥50%</v>
          </cell>
          <cell r="I12">
            <v>0.5</v>
          </cell>
          <cell r="J12" t="str">
            <v>SGTVT</v>
          </cell>
          <cell r="K12">
            <v>0.5</v>
          </cell>
          <cell r="L12" t="str">
            <v xml:space="preserve">Số km đường trục chính nội đồng đảm bảo vận chuyển hàng hóa </v>
          </cell>
          <cell r="M12" t="str">
            <v>Tổng số km đường trục chính nội đồng</v>
          </cell>
          <cell r="N12" t="str">
            <v>km</v>
          </cell>
          <cell r="O12">
            <v>0.5</v>
          </cell>
        </row>
        <row r="13">
          <cell r="C13">
            <v>3</v>
          </cell>
          <cell r="D13">
            <v>3</v>
          </cell>
          <cell r="E13" t="str">
            <v>Thủy lợi và PCTT</v>
          </cell>
          <cell r="F13" t="str">
            <v>Thủy lợi và PCTT</v>
          </cell>
          <cell r="G13">
            <v>3</v>
          </cell>
          <cell r="H13">
            <v>3</v>
          </cell>
          <cell r="I13">
            <v>3</v>
          </cell>
          <cell r="J13" t="str">
            <v>SNNPTNT</v>
          </cell>
          <cell r="K13">
            <v>3</v>
          </cell>
          <cell r="L13">
            <v>3</v>
          </cell>
          <cell r="M13">
            <v>3</v>
          </cell>
          <cell r="N13">
            <v>3</v>
          </cell>
          <cell r="O13">
            <v>3</v>
          </cell>
        </row>
        <row r="14">
          <cell r="C14" t="str">
            <v>3.1</v>
          </cell>
          <cell r="D14">
            <v>3</v>
          </cell>
          <cell r="E14" t="str">
            <v>Tỷ lệ diện tích đất NN tưới tiêu chủ động</v>
          </cell>
          <cell r="F14" t="str">
            <v xml:space="preserve">Tỷ lệ diện tích đất sản xuất nông nghiệp được tưới và tiêu nước chủ động </v>
          </cell>
          <cell r="G14" t="str">
            <v>%</v>
          </cell>
          <cell r="H14" t="str">
            <v>≥80%</v>
          </cell>
          <cell r="I14">
            <v>0.8</v>
          </cell>
          <cell r="J14" t="str">
            <v>SNNPTNT</v>
          </cell>
          <cell r="K14">
            <v>0.79999971389770508</v>
          </cell>
          <cell r="L14" t="str">
            <v>Diện tích đất nông nghiệp được tưới và tiêu nước chủ động</v>
          </cell>
          <cell r="M14" t="str">
            <v>Tổng diện tích đất sản xuất nông nghiệp của xã</v>
          </cell>
          <cell r="N14" t="str">
            <v>ha</v>
          </cell>
          <cell r="O14">
            <v>0.79999971389770508</v>
          </cell>
        </row>
        <row r="15">
          <cell r="C15" t="str">
            <v>3.2</v>
          </cell>
          <cell r="D15">
            <v>0.79999971389770508</v>
          </cell>
          <cell r="E15" t="str">
            <v>Phòng chống thiên tai</v>
          </cell>
          <cell r="F15" t="str">
            <v>Đảm bảo yêu cầu chủ động về phòng chống thiên tai theo phương châm 4 tại chỗ</v>
          </cell>
          <cell r="G15" t="str">
            <v>Đạt/Chưa</v>
          </cell>
          <cell r="H15" t="str">
            <v xml:space="preserve">Đạt </v>
          </cell>
          <cell r="I15" t="str">
            <v>Đạt</v>
          </cell>
          <cell r="J15" t="str">
            <v>SNNPTNT</v>
          </cell>
          <cell r="K15">
            <v>0.79999971389770508</v>
          </cell>
          <cell r="L15">
            <v>0.79999971389770508</v>
          </cell>
          <cell r="M15">
            <v>0.79999971389770508</v>
          </cell>
          <cell r="N15" t="str">
            <v>Đạt/Chưa</v>
          </cell>
          <cell r="O15">
            <v>0.79999971389770508</v>
          </cell>
        </row>
        <row r="16">
          <cell r="C16">
            <v>4</v>
          </cell>
          <cell r="D16">
            <v>4</v>
          </cell>
          <cell r="E16" t="str">
            <v>Điện</v>
          </cell>
          <cell r="F16" t="str">
            <v>Điện</v>
          </cell>
          <cell r="G16">
            <v>4</v>
          </cell>
          <cell r="H16">
            <v>4</v>
          </cell>
          <cell r="I16">
            <v>4</v>
          </cell>
          <cell r="J16" t="str">
            <v>SCT</v>
          </cell>
          <cell r="K16">
            <v>4</v>
          </cell>
          <cell r="L16">
            <v>4</v>
          </cell>
          <cell r="M16">
            <v>4</v>
          </cell>
          <cell r="N16">
            <v>4</v>
          </cell>
          <cell r="O16">
            <v>4</v>
          </cell>
        </row>
        <row r="17">
          <cell r="C17" t="str">
            <v>4.1</v>
          </cell>
          <cell r="D17">
            <v>4</v>
          </cell>
          <cell r="E17" t="str">
            <v>Hệ thống điện đạt chuẩn</v>
          </cell>
          <cell r="F17" t="str">
            <v>Hệ thống điện đạt chuẩn</v>
          </cell>
          <cell r="G17" t="str">
            <v>Đạt/Chưa</v>
          </cell>
          <cell r="H17" t="str">
            <v>Đạt</v>
          </cell>
          <cell r="I17" t="str">
            <v>Đạt</v>
          </cell>
          <cell r="J17" t="str">
            <v>SCT</v>
          </cell>
          <cell r="K17">
            <v>4</v>
          </cell>
          <cell r="L17">
            <v>4</v>
          </cell>
          <cell r="M17">
            <v>4</v>
          </cell>
          <cell r="N17" t="str">
            <v>Đạt/Chưa</v>
          </cell>
          <cell r="O17">
            <v>4</v>
          </cell>
        </row>
        <row r="18">
          <cell r="C18" t="str">
            <v>4.2</v>
          </cell>
          <cell r="D18">
            <v>4</v>
          </cell>
          <cell r="E18" t="str">
            <v>Tỷ lệ hộ sử dụng điện an toàn</v>
          </cell>
          <cell r="F18" t="str">
            <v>Tỷ lệ hộ có đăng ký trực tiếp và được sử dụng điện thường xuyên, an toàn từ các nguồn</v>
          </cell>
          <cell r="G18" t="str">
            <v>%</v>
          </cell>
          <cell r="H18" t="str">
            <v>≥98%</v>
          </cell>
          <cell r="I18">
            <v>0.98</v>
          </cell>
          <cell r="J18" t="str">
            <v>SCT</v>
          </cell>
          <cell r="K18">
            <v>0.97999954223632813</v>
          </cell>
          <cell r="L18" t="str">
            <v>Số hộ có đăng ký và được sử dụng điện</v>
          </cell>
          <cell r="M18" t="str">
            <v>Tổng số hộ dân của xã</v>
          </cell>
          <cell r="N18" t="str">
            <v>Hộ</v>
          </cell>
          <cell r="O18">
            <v>0.97999954223632813</v>
          </cell>
        </row>
        <row r="19">
          <cell r="C19">
            <v>5</v>
          </cell>
          <cell r="D19">
            <v>5</v>
          </cell>
          <cell r="E19" t="str">
            <v>Trường học</v>
          </cell>
          <cell r="F19" t="str">
            <v>Tỷ lệ trường học các cấp (mầm non, tiểu học, THCS; hoặc trường phổ thông có nhiều cấp học có cấp học cao nhất là THCS) đạt tiêu chuẩn cơ sở vật chất theo quy định</v>
          </cell>
          <cell r="G19" t="str">
            <v>%</v>
          </cell>
          <cell r="H19" t="str">
            <v>≥50%</v>
          </cell>
          <cell r="I19">
            <v>0.5</v>
          </cell>
          <cell r="J19" t="str">
            <v>SGDĐT</v>
          </cell>
          <cell r="K19">
            <v>0.5</v>
          </cell>
          <cell r="L19" t="str">
            <v>Số trường học đạt chuẩn</v>
          </cell>
          <cell r="M19" t="str">
            <v>Tổng số trường học của xã</v>
          </cell>
          <cell r="N19" t="str">
            <v>Trường</v>
          </cell>
          <cell r="O19">
            <v>0.5</v>
          </cell>
        </row>
        <row r="20">
          <cell r="C20">
            <v>6</v>
          </cell>
          <cell r="D20">
            <v>6</v>
          </cell>
          <cell r="E20" t="str">
            <v>Cơ sở vật chất văn hóa</v>
          </cell>
          <cell r="F20" t="str">
            <v>Cơ sở vật chất văn hóa</v>
          </cell>
          <cell r="G20">
            <v>6</v>
          </cell>
          <cell r="H20">
            <v>6</v>
          </cell>
          <cell r="I20">
            <v>6</v>
          </cell>
          <cell r="J20" t="str">
            <v>SVHTTDL</v>
          </cell>
          <cell r="K20">
            <v>6</v>
          </cell>
          <cell r="L20">
            <v>6</v>
          </cell>
          <cell r="M20">
            <v>6</v>
          </cell>
          <cell r="N20">
            <v>6</v>
          </cell>
          <cell r="O20">
            <v>6</v>
          </cell>
        </row>
        <row r="21">
          <cell r="C21" t="str">
            <v>6.1</v>
          </cell>
          <cell r="D21">
            <v>6</v>
          </cell>
          <cell r="E21" t="str">
            <v>Nhà văn hóa xã</v>
          </cell>
          <cell r="F21" t="str">
            <v>Xã có nhà văn hóa hoặc hội trường đa năng và sân thể thao phục vụ sinh hoạt văn hóa, thể thao của toàn xã</v>
          </cell>
          <cell r="G21" t="str">
            <v>Đạt/Chưa</v>
          </cell>
          <cell r="H21" t="str">
            <v>Đạt</v>
          </cell>
          <cell r="I21" t="str">
            <v>Đạt</v>
          </cell>
          <cell r="J21" t="str">
            <v>SVHTTDL</v>
          </cell>
          <cell r="K21">
            <v>6</v>
          </cell>
          <cell r="L21">
            <v>6</v>
          </cell>
          <cell r="M21">
            <v>6</v>
          </cell>
          <cell r="N21" t="str">
            <v>Đạt/Chưa</v>
          </cell>
          <cell r="O21">
            <v>6</v>
          </cell>
        </row>
        <row r="22">
          <cell r="C22" t="str">
            <v>6.2</v>
          </cell>
          <cell r="D22">
            <v>6</v>
          </cell>
          <cell r="E22" t="str">
            <v>Điểm vui chơi giải trí cho người già và trẻ em</v>
          </cell>
          <cell r="F22" t="str">
            <v>Xã có điểm vui chơi, giải trí và thể thao cho trẻ em và người cao tuổi theo quy định</v>
          </cell>
          <cell r="G22" t="str">
            <v>Đạt/Chưa</v>
          </cell>
          <cell r="H22" t="str">
            <v>Đạt</v>
          </cell>
          <cell r="I22" t="str">
            <v>Đạt</v>
          </cell>
          <cell r="J22" t="str">
            <v>SVHTTDL</v>
          </cell>
          <cell r="K22">
            <v>6</v>
          </cell>
          <cell r="L22">
            <v>6</v>
          </cell>
          <cell r="M22">
            <v>6</v>
          </cell>
          <cell r="N22" t="str">
            <v>Đạt/Chưa</v>
          </cell>
          <cell r="O22">
            <v>6</v>
          </cell>
        </row>
        <row r="23">
          <cell r="C23" t="str">
            <v>6.3</v>
          </cell>
          <cell r="D23">
            <v>6</v>
          </cell>
          <cell r="E23" t="str">
            <v>Tỷ lệ ấp có nơi sinh hoạt văn hóa</v>
          </cell>
          <cell r="F23" t="str">
            <v>Tỷ lệ ấp có nhà văn hóa hoặc nơi sinh hoạt văn hóa, thể thao phục vụ cộng đồng</v>
          </cell>
          <cell r="G23" t="str">
            <v>%</v>
          </cell>
          <cell r="H23" t="str">
            <v>100%</v>
          </cell>
          <cell r="I23">
            <v>1</v>
          </cell>
          <cell r="J23" t="str">
            <v>SVHTTDL</v>
          </cell>
          <cell r="K23">
            <v>1</v>
          </cell>
          <cell r="L23" t="str">
            <v>Số ấp có nơi sinh hoạt VHTT</v>
          </cell>
          <cell r="M23" t="str">
            <v>Tổng số ấp của xã</v>
          </cell>
          <cell r="N23" t="str">
            <v>Ấp</v>
          </cell>
          <cell r="O23">
            <v>1</v>
          </cell>
        </row>
        <row r="24">
          <cell r="C24">
            <v>7</v>
          </cell>
          <cell r="D24">
            <v>7</v>
          </cell>
          <cell r="E24" t="str">
            <v>Cơ sở hạ tầng thương mại nông thôn</v>
          </cell>
          <cell r="F24" t="str">
            <v xml:space="preserve">Xã có chợ nông thôn hoặc nơi mua bán, trao đổi hàng hóa </v>
          </cell>
          <cell r="G24" t="str">
            <v>Đạt/Chưa</v>
          </cell>
          <cell r="H24" t="str">
            <v>Đạt</v>
          </cell>
          <cell r="I24" t="str">
            <v>Đạt</v>
          </cell>
          <cell r="J24" t="str">
            <v>SCT</v>
          </cell>
          <cell r="K24">
            <v>7</v>
          </cell>
          <cell r="L24">
            <v>7</v>
          </cell>
          <cell r="M24">
            <v>7</v>
          </cell>
          <cell r="N24" t="str">
            <v>Đạt/Chưa</v>
          </cell>
          <cell r="O24">
            <v>7</v>
          </cell>
        </row>
        <row r="25">
          <cell r="C25">
            <v>8</v>
          </cell>
          <cell r="D25">
            <v>8</v>
          </cell>
          <cell r="E25" t="str">
            <v>Thông tin và Truyền thông</v>
          </cell>
          <cell r="F25" t="str">
            <v>Thông tin và Truyền thông</v>
          </cell>
          <cell r="G25">
            <v>8</v>
          </cell>
          <cell r="H25">
            <v>8</v>
          </cell>
          <cell r="I25">
            <v>8</v>
          </cell>
          <cell r="J25" t="str">
            <v>STTTT</v>
          </cell>
          <cell r="K25">
            <v>8</v>
          </cell>
          <cell r="L25">
            <v>8</v>
          </cell>
          <cell r="M25">
            <v>8</v>
          </cell>
          <cell r="N25">
            <v>8</v>
          </cell>
          <cell r="O25">
            <v>8</v>
          </cell>
        </row>
        <row r="26">
          <cell r="C26" t="str">
            <v>8.1</v>
          </cell>
          <cell r="D26">
            <v>8</v>
          </cell>
          <cell r="E26" t="str">
            <v>Điểm phục vụ bưu chính xã</v>
          </cell>
          <cell r="F26" t="str">
            <v>Xã có điểm phục vụ bưu chính</v>
          </cell>
          <cell r="G26" t="str">
            <v>Đạt/Chưa</v>
          </cell>
          <cell r="H26" t="str">
            <v>Đạt</v>
          </cell>
          <cell r="I26" t="str">
            <v>Đạt</v>
          </cell>
          <cell r="J26" t="str">
            <v>STTTT</v>
          </cell>
          <cell r="K26">
            <v>8</v>
          </cell>
          <cell r="L26">
            <v>8</v>
          </cell>
          <cell r="M26">
            <v>8</v>
          </cell>
          <cell r="N26" t="str">
            <v>Đạt/Chưa</v>
          </cell>
          <cell r="O26">
            <v>8</v>
          </cell>
        </row>
        <row r="27">
          <cell r="C27" t="str">
            <v>8.2</v>
          </cell>
          <cell r="D27">
            <v>8</v>
          </cell>
          <cell r="E27" t="str">
            <v>Dịch vụ viễn thông, internet</v>
          </cell>
          <cell r="F27" t="str">
            <v>Xã có dịch vụ viễn thông, Internet</v>
          </cell>
          <cell r="G27" t="str">
            <v>Đạt/Chưa</v>
          </cell>
          <cell r="H27" t="str">
            <v>Đạt</v>
          </cell>
          <cell r="I27" t="str">
            <v>Đạt</v>
          </cell>
          <cell r="J27" t="str">
            <v>STTTT</v>
          </cell>
          <cell r="K27">
            <v>8</v>
          </cell>
          <cell r="L27">
            <v>8</v>
          </cell>
          <cell r="M27">
            <v>8</v>
          </cell>
          <cell r="N27" t="str">
            <v>Đạt/Chưa</v>
          </cell>
          <cell r="O27">
            <v>8</v>
          </cell>
        </row>
        <row r="28">
          <cell r="C28" t="str">
            <v>8.3</v>
          </cell>
          <cell r="D28">
            <v>8</v>
          </cell>
          <cell r="E28" t="str">
            <v>Đài truyền thanh xã</v>
          </cell>
          <cell r="F28" t="str">
            <v>Xã có đài truyền thanh và hệ thống loa đến các ấp</v>
          </cell>
          <cell r="G28" t="str">
            <v>Đạt/Chưa</v>
          </cell>
          <cell r="H28" t="str">
            <v>Đạt</v>
          </cell>
          <cell r="I28" t="str">
            <v>Đạt</v>
          </cell>
          <cell r="J28" t="str">
            <v>STTTT</v>
          </cell>
          <cell r="K28">
            <v>8</v>
          </cell>
          <cell r="L28">
            <v>8</v>
          </cell>
          <cell r="M28">
            <v>8</v>
          </cell>
          <cell r="N28" t="str">
            <v>Đạt/Chưa</v>
          </cell>
          <cell r="O28">
            <v>8</v>
          </cell>
        </row>
        <row r="29">
          <cell r="C29" t="str">
            <v>8.4</v>
          </cell>
          <cell r="D29">
            <v>8</v>
          </cell>
          <cell r="E29" t="str">
            <v>Ứng dụng CNTT</v>
          </cell>
          <cell r="F29" t="str">
            <v>Xã có ứng dụng công nghệ thông tin trong công tác quản lý, điều hành</v>
          </cell>
          <cell r="G29" t="str">
            <v>Đạt/Chưa</v>
          </cell>
          <cell r="H29" t="str">
            <v>Đạt</v>
          </cell>
          <cell r="I29" t="str">
            <v>Đạt</v>
          </cell>
          <cell r="J29" t="str">
            <v>STTTT</v>
          </cell>
          <cell r="K29">
            <v>8</v>
          </cell>
          <cell r="L29">
            <v>8</v>
          </cell>
          <cell r="M29">
            <v>8</v>
          </cell>
          <cell r="N29" t="str">
            <v>Đạt/Chưa</v>
          </cell>
          <cell r="O29">
            <v>8</v>
          </cell>
        </row>
        <row r="30">
          <cell r="C30">
            <v>9</v>
          </cell>
          <cell r="D30">
            <v>9</v>
          </cell>
          <cell r="E30" t="str">
            <v>Nhà ở dân cư</v>
          </cell>
          <cell r="F30" t="str">
            <v>Nhà ở dân cư</v>
          </cell>
          <cell r="G30">
            <v>9</v>
          </cell>
          <cell r="H30">
            <v>9</v>
          </cell>
          <cell r="I30">
            <v>9</v>
          </cell>
          <cell r="J30" t="str">
            <v>SXD</v>
          </cell>
          <cell r="K30">
            <v>9</v>
          </cell>
          <cell r="L30">
            <v>9</v>
          </cell>
          <cell r="M30">
            <v>9</v>
          </cell>
          <cell r="N30">
            <v>9</v>
          </cell>
          <cell r="O30">
            <v>9</v>
          </cell>
        </row>
        <row r="31">
          <cell r="C31" t="str">
            <v>9.1</v>
          </cell>
          <cell r="D31">
            <v>9</v>
          </cell>
          <cell r="E31" t="str">
            <v>Nhà tạm dột nát</v>
          </cell>
          <cell r="F31" t="str">
            <v>Nhà tạm, dột nát</v>
          </cell>
          <cell r="G31" t="str">
            <v>%</v>
          </cell>
          <cell r="H31" t="str">
            <v>Không còn</v>
          </cell>
          <cell r="I31">
            <v>0</v>
          </cell>
          <cell r="J31" t="str">
            <v>SXD</v>
          </cell>
          <cell r="K31">
            <v>0</v>
          </cell>
          <cell r="L31" t="str">
            <v>Số hộ dân còn nhà tạm, dột nát</v>
          </cell>
          <cell r="M31" t="str">
            <v>Tổng số hộ dân của xã</v>
          </cell>
          <cell r="N31" t="str">
            <v>Hộ</v>
          </cell>
          <cell r="O31">
            <v>0</v>
          </cell>
        </row>
        <row r="32">
          <cell r="C32" t="str">
            <v>9.2</v>
          </cell>
          <cell r="D32">
            <v>0</v>
          </cell>
          <cell r="E32" t="str">
            <v>Tỷ lệ hộ có nhà ở đạt chuẩn</v>
          </cell>
          <cell r="F32" t="str">
            <v xml:space="preserve">Tỷ lệ hộ có nhà ở kiên cố hoặc bán kiên cố </v>
          </cell>
          <cell r="G32" t="str">
            <v>%</v>
          </cell>
          <cell r="H32" t="str">
            <v>≥75%</v>
          </cell>
          <cell r="I32">
            <v>0.75</v>
          </cell>
          <cell r="J32" t="str">
            <v>SXD</v>
          </cell>
          <cell r="K32">
            <v>0.75</v>
          </cell>
          <cell r="L32" t="str">
            <v>Số hộ dân có nhà ở đạt chuẩn</v>
          </cell>
          <cell r="M32" t="str">
            <v>Tổng số hộ dân của xã</v>
          </cell>
          <cell r="N32" t="str">
            <v>Hộ</v>
          </cell>
          <cell r="O32">
            <v>0.75</v>
          </cell>
        </row>
        <row r="33">
          <cell r="C33">
            <v>10</v>
          </cell>
          <cell r="D33">
            <v>10</v>
          </cell>
          <cell r="E33" t="str">
            <v>Thu nhập</v>
          </cell>
          <cell r="F33" t="str">
            <v>Thu nhập</v>
          </cell>
          <cell r="G33" t="str">
            <v>Triệu đồng</v>
          </cell>
          <cell r="H33">
            <v>10</v>
          </cell>
          <cell r="I33">
            <v>10</v>
          </cell>
          <cell r="J33" t="str">
            <v>CTK</v>
          </cell>
          <cell r="K33">
            <v>10</v>
          </cell>
          <cell r="L33">
            <v>10</v>
          </cell>
          <cell r="M33">
            <v>10</v>
          </cell>
          <cell r="N33">
            <v>10</v>
          </cell>
          <cell r="O33">
            <v>10</v>
          </cell>
        </row>
        <row r="34">
          <cell r="C34">
            <v>10</v>
          </cell>
          <cell r="D34">
            <v>10</v>
          </cell>
          <cell r="E34">
            <v>2021</v>
          </cell>
          <cell r="F34">
            <v>50</v>
          </cell>
          <cell r="G34" t="str">
            <v>Triệu đồng</v>
          </cell>
          <cell r="H34" t="str">
            <v>≥50</v>
          </cell>
          <cell r="I34">
            <v>50</v>
          </cell>
          <cell r="J34" t="str">
            <v>CTK</v>
          </cell>
          <cell r="K34">
            <v>50</v>
          </cell>
          <cell r="L34">
            <v>50</v>
          </cell>
          <cell r="M34">
            <v>50</v>
          </cell>
          <cell r="N34" t="str">
            <v>Triệu đồng</v>
          </cell>
          <cell r="O34">
            <v>50</v>
          </cell>
        </row>
        <row r="35">
          <cell r="C35">
            <v>50</v>
          </cell>
          <cell r="D35">
            <v>50</v>
          </cell>
          <cell r="E35">
            <v>2022</v>
          </cell>
          <cell r="F35">
            <v>53</v>
          </cell>
          <cell r="G35" t="str">
            <v>Triệu đồng</v>
          </cell>
          <cell r="H35" t="str">
            <v>≥53</v>
          </cell>
          <cell r="I35">
            <v>53</v>
          </cell>
          <cell r="J35" t="str">
            <v>CTK</v>
          </cell>
          <cell r="K35">
            <v>53</v>
          </cell>
          <cell r="L35">
            <v>53</v>
          </cell>
          <cell r="M35">
            <v>53</v>
          </cell>
          <cell r="N35" t="str">
            <v>Triệu đồng</v>
          </cell>
          <cell r="O35">
            <v>53</v>
          </cell>
        </row>
        <row r="36">
          <cell r="C36">
            <v>53</v>
          </cell>
          <cell r="D36">
            <v>53</v>
          </cell>
          <cell r="E36">
            <v>2023</v>
          </cell>
          <cell r="F36">
            <v>56</v>
          </cell>
          <cell r="G36" t="str">
            <v>Triệu đồng</v>
          </cell>
          <cell r="H36" t="str">
            <v>≥56</v>
          </cell>
          <cell r="I36">
            <v>56</v>
          </cell>
          <cell r="J36" t="str">
            <v>CTK</v>
          </cell>
          <cell r="K36">
            <v>56</v>
          </cell>
          <cell r="L36">
            <v>56</v>
          </cell>
          <cell r="M36">
            <v>56</v>
          </cell>
          <cell r="N36" t="str">
            <v>Triệu đồng</v>
          </cell>
          <cell r="O36">
            <v>56</v>
          </cell>
        </row>
        <row r="37">
          <cell r="C37">
            <v>56</v>
          </cell>
          <cell r="D37">
            <v>56</v>
          </cell>
          <cell r="E37">
            <v>2024</v>
          </cell>
          <cell r="F37">
            <v>59</v>
          </cell>
          <cell r="G37" t="str">
            <v>Triệu đồng</v>
          </cell>
          <cell r="H37" t="str">
            <v>≥59</v>
          </cell>
          <cell r="I37">
            <v>59</v>
          </cell>
          <cell r="J37" t="str">
            <v>CTK</v>
          </cell>
          <cell r="K37">
            <v>59</v>
          </cell>
          <cell r="L37">
            <v>59</v>
          </cell>
          <cell r="M37">
            <v>59</v>
          </cell>
          <cell r="N37" t="str">
            <v>Triệu đồng</v>
          </cell>
          <cell r="O37">
            <v>59</v>
          </cell>
        </row>
        <row r="38">
          <cell r="C38">
            <v>59</v>
          </cell>
          <cell r="D38">
            <v>59</v>
          </cell>
          <cell r="E38">
            <v>2025</v>
          </cell>
          <cell r="F38">
            <v>62</v>
          </cell>
          <cell r="G38" t="str">
            <v>Triệu đồng</v>
          </cell>
          <cell r="H38" t="str">
            <v>≥62</v>
          </cell>
          <cell r="I38">
            <v>62</v>
          </cell>
          <cell r="J38" t="str">
            <v>CTK</v>
          </cell>
          <cell r="K38">
            <v>62</v>
          </cell>
          <cell r="L38">
            <v>62</v>
          </cell>
          <cell r="M38">
            <v>62</v>
          </cell>
          <cell r="N38" t="str">
            <v>Triệu đồng</v>
          </cell>
          <cell r="O38">
            <v>62</v>
          </cell>
        </row>
        <row r="39">
          <cell r="C39">
            <v>11</v>
          </cell>
          <cell r="D39">
            <v>11</v>
          </cell>
          <cell r="E39" t="str">
            <v>Nghèo đa chiều</v>
          </cell>
          <cell r="F39" t="str">
            <v>Tỷ lệ nghèo đa chiều giai đoạn 2021-2025</v>
          </cell>
          <cell r="G39" t="str">
            <v>%</v>
          </cell>
          <cell r="H39" t="str">
            <v>&lt;4</v>
          </cell>
          <cell r="I39">
            <v>0.04</v>
          </cell>
          <cell r="J39" t="str">
            <v>SLĐTBXH</v>
          </cell>
          <cell r="K39">
            <v>3.9999991655349731E-2</v>
          </cell>
          <cell r="L39">
            <v>3.9999991655349731E-2</v>
          </cell>
          <cell r="M39">
            <v>3.9999991655349731E-2</v>
          </cell>
          <cell r="N39" t="str">
            <v>Hộ</v>
          </cell>
          <cell r="O39">
            <v>3.9999991655349731E-2</v>
          </cell>
        </row>
        <row r="40">
          <cell r="C40" t="str">
            <v>11.1</v>
          </cell>
          <cell r="D40">
            <v>3.9999991655349731E-2</v>
          </cell>
          <cell r="E40" t="str">
            <v>Tỷ lệ hộ nghèo đa chiều</v>
          </cell>
          <cell r="F40" t="str">
            <v>Hộ nghèo đa chiều</v>
          </cell>
          <cell r="G40">
            <v>3.9999991655349731E-2</v>
          </cell>
          <cell r="H40">
            <v>3.9999991655349731E-2</v>
          </cell>
          <cell r="I40">
            <v>3.9999991655349731E-2</v>
          </cell>
          <cell r="J40">
            <v>3.9999991655349731E-2</v>
          </cell>
          <cell r="K40">
            <v>3.9999991655349731E-2</v>
          </cell>
          <cell r="L40" t="str">
            <v>Số hộ nghèo đa chiều</v>
          </cell>
          <cell r="M40" t="str">
            <v>Tổng số hộ dân của xã</v>
          </cell>
          <cell r="N40" t="str">
            <v>Hộ</v>
          </cell>
          <cell r="O40">
            <v>3.9999991655349731E-2</v>
          </cell>
        </row>
        <row r="41">
          <cell r="C41" t="str">
            <v>11.2</v>
          </cell>
          <cell r="D41">
            <v>3.9999991655349731E-2</v>
          </cell>
          <cell r="E41" t="str">
            <v>Tỷ lệ hộ cận nghèo đa chiều</v>
          </cell>
          <cell r="F41" t="str">
            <v>Hộ cận nghèo đa chiều</v>
          </cell>
          <cell r="G41">
            <v>3.9999991655349731E-2</v>
          </cell>
          <cell r="H41">
            <v>3.9999991655349731E-2</v>
          </cell>
          <cell r="I41">
            <v>3.9999991655349731E-2</v>
          </cell>
          <cell r="J41">
            <v>3.9999991655349731E-2</v>
          </cell>
          <cell r="K41">
            <v>3.9999991655349731E-2</v>
          </cell>
          <cell r="L41" t="str">
            <v>Số hộ cận nghèo đa chiều</v>
          </cell>
          <cell r="M41" t="str">
            <v>Tổng số hộ dân của xã</v>
          </cell>
          <cell r="N41" t="str">
            <v>Hộ</v>
          </cell>
          <cell r="O41">
            <v>3.9999991655349731E-2</v>
          </cell>
        </row>
        <row r="42">
          <cell r="C42">
            <v>12</v>
          </cell>
          <cell r="D42">
            <v>12</v>
          </cell>
          <cell r="E42" t="str">
            <v>Lao động</v>
          </cell>
          <cell r="F42" t="str">
            <v>Lao động</v>
          </cell>
          <cell r="G42">
            <v>12</v>
          </cell>
          <cell r="H42">
            <v>12</v>
          </cell>
          <cell r="I42">
            <v>12</v>
          </cell>
          <cell r="J42" t="str">
            <v>SLĐTBXH</v>
          </cell>
          <cell r="K42">
            <v>12</v>
          </cell>
          <cell r="L42">
            <v>12</v>
          </cell>
          <cell r="M42">
            <v>12</v>
          </cell>
          <cell r="N42">
            <v>12</v>
          </cell>
          <cell r="O42">
            <v>12</v>
          </cell>
        </row>
        <row r="43">
          <cell r="C43" t="str">
            <v>12.1</v>
          </cell>
          <cell r="D43">
            <v>12</v>
          </cell>
          <cell r="E43" t="str">
            <v>Tỷ lệ lao động qua đào tạo</v>
          </cell>
          <cell r="F43" t="str">
            <v>Tỷ lệ lao động qua đào tạo</v>
          </cell>
          <cell r="G43" t="str">
            <v>%</v>
          </cell>
          <cell r="H43" t="str">
            <v>≥70%</v>
          </cell>
          <cell r="I43">
            <v>0.7</v>
          </cell>
          <cell r="J43" t="str">
            <v>SLĐTBXH</v>
          </cell>
          <cell r="K43">
            <v>0.69999980926513672</v>
          </cell>
          <cell r="L43" t="str">
            <v>Số lao động qua đào tạo</v>
          </cell>
          <cell r="M43" t="str">
            <v>Lực lượng lao động</v>
          </cell>
          <cell r="N43" t="str">
            <v>Lao động</v>
          </cell>
          <cell r="O43">
            <v>0.69999980926513672</v>
          </cell>
        </row>
        <row r="44">
          <cell r="C44" t="str">
            <v>12.2</v>
          </cell>
          <cell r="D44">
            <v>0.69999980926513672</v>
          </cell>
          <cell r="E44" t="str">
            <v xml:space="preserve">Tỷ lệ lao động qua đào tạo có bằng cấp, chứng chỉ </v>
          </cell>
          <cell r="F44" t="str">
            <v xml:space="preserve">Tỷ lệ lao động qua đào tạo có bằng cấp, chứng chỉ </v>
          </cell>
          <cell r="G44" t="str">
            <v>%</v>
          </cell>
          <cell r="H44" t="str">
            <v>≥25%</v>
          </cell>
          <cell r="I44">
            <v>0.25</v>
          </cell>
          <cell r="J44" t="str">
            <v>SLĐTBXH</v>
          </cell>
          <cell r="K44">
            <v>0.25</v>
          </cell>
          <cell r="L44" t="str">
            <v>Số lao động qua đào tạo có bằng cấp, chứng chỉ</v>
          </cell>
          <cell r="M44" t="str">
            <v>Lực lượng lao động</v>
          </cell>
          <cell r="N44" t="str">
            <v>Lao động</v>
          </cell>
          <cell r="O44">
            <v>0.25</v>
          </cell>
        </row>
        <row r="45">
          <cell r="C45">
            <v>13</v>
          </cell>
          <cell r="D45">
            <v>13</v>
          </cell>
          <cell r="E45" t="str">
            <v>Tổ chức sản xuất và phát triển kinh tế nông thôn</v>
          </cell>
          <cell r="F45" t="str">
            <v>Tổ chức sản xuất và phát triển kinh tế nông thôn</v>
          </cell>
          <cell r="G45">
            <v>13</v>
          </cell>
          <cell r="H45">
            <v>13</v>
          </cell>
          <cell r="I45">
            <v>13</v>
          </cell>
          <cell r="J45" t="str">
            <v>SNNPTNT</v>
          </cell>
          <cell r="K45">
            <v>13</v>
          </cell>
          <cell r="L45">
            <v>13</v>
          </cell>
          <cell r="M45">
            <v>13</v>
          </cell>
          <cell r="N45">
            <v>13</v>
          </cell>
          <cell r="O45">
            <v>13</v>
          </cell>
        </row>
        <row r="46">
          <cell r="C46" t="str">
            <v>13.1</v>
          </cell>
          <cell r="D46">
            <v>13</v>
          </cell>
          <cell r="E46" t="str">
            <v>Hợp tác xã</v>
          </cell>
          <cell r="F46" t="str">
            <v>Xã có hợp tác xã hoạt động có hiệu quả và theo đúng quy định của Luật Hợp tác xã</v>
          </cell>
          <cell r="G46" t="str">
            <v>Đạt/Chưa</v>
          </cell>
          <cell r="H46" t="str">
            <v>Đạt</v>
          </cell>
          <cell r="I46" t="str">
            <v>Đạt</v>
          </cell>
          <cell r="J46" t="str">
            <v>SNNPTNT</v>
          </cell>
          <cell r="K46">
            <v>13</v>
          </cell>
          <cell r="L46">
            <v>13</v>
          </cell>
          <cell r="M46">
            <v>13</v>
          </cell>
          <cell r="N46" t="str">
            <v>Đạt/Chưa</v>
          </cell>
          <cell r="O46">
            <v>13</v>
          </cell>
        </row>
        <row r="47">
          <cell r="C47" t="str">
            <v>13.2</v>
          </cell>
          <cell r="D47">
            <v>13</v>
          </cell>
          <cell r="E47" t="str">
            <v>Mô hình liên kết sản xuất</v>
          </cell>
          <cell r="F47" t="str">
            <v>Xã có mô hình liên kết sản xuất gắn với tiêu thụ sản phẩm chủ lực đảm bảo bền vững</v>
          </cell>
          <cell r="G47" t="str">
            <v>Đạt/Chưa</v>
          </cell>
          <cell r="H47" t="str">
            <v>Đạt</v>
          </cell>
          <cell r="I47" t="str">
            <v>Đạt</v>
          </cell>
          <cell r="J47" t="str">
            <v>SNNPTNT</v>
          </cell>
          <cell r="K47">
            <v>13</v>
          </cell>
          <cell r="L47">
            <v>13</v>
          </cell>
          <cell r="M47">
            <v>13</v>
          </cell>
          <cell r="N47" t="str">
            <v>Đạt/Chưa</v>
          </cell>
          <cell r="O47">
            <v>13</v>
          </cell>
        </row>
        <row r="48">
          <cell r="C48" t="str">
            <v>13.3</v>
          </cell>
          <cell r="D48">
            <v>13</v>
          </cell>
          <cell r="E48" t="str">
            <v>Thực hiện truy xuất nguồn gốc</v>
          </cell>
          <cell r="F48" t="str">
            <v>Thực hiện truy xuất nguồn gốc các sản phẩm chủ lực của xã gắn với xây dựng vùng nguyên liệu và được chứng nhận VietGAP hoặc tương đương</v>
          </cell>
          <cell r="G48" t="str">
            <v>Đạt/Chưa</v>
          </cell>
          <cell r="H48" t="str">
            <v>Đạt</v>
          </cell>
          <cell r="I48" t="str">
            <v>Đạt</v>
          </cell>
          <cell r="J48" t="str">
            <v>SNNPTNT</v>
          </cell>
          <cell r="K48">
            <v>13</v>
          </cell>
          <cell r="L48">
            <v>13</v>
          </cell>
          <cell r="M48">
            <v>13</v>
          </cell>
          <cell r="N48" t="str">
            <v>Đạt/Chưa</v>
          </cell>
          <cell r="O48">
            <v>13</v>
          </cell>
        </row>
        <row r="49">
          <cell r="C49" t="str">
            <v>13.4</v>
          </cell>
          <cell r="D49">
            <v>13</v>
          </cell>
          <cell r="E49" t="str">
            <v>Kế hoạch phát triển làng nghề</v>
          </cell>
          <cell r="F49" t="str">
            <v>Có kế hoạch và triển khai kế hoạch bảo tồn, phát triển làng nghề, làng nghề truyền thống (nếu có) gắn với hạ tầng về bảo vệ môi trường</v>
          </cell>
          <cell r="G49" t="str">
            <v>Đạt/Chưa</v>
          </cell>
          <cell r="H49" t="str">
            <v>Đạt</v>
          </cell>
          <cell r="I49" t="str">
            <v>Đạt</v>
          </cell>
          <cell r="J49" t="str">
            <v>SNNPTNT</v>
          </cell>
          <cell r="K49">
            <v>13</v>
          </cell>
          <cell r="L49">
            <v>13</v>
          </cell>
          <cell r="M49">
            <v>13</v>
          </cell>
          <cell r="N49" t="str">
            <v>Đạt/Chưa</v>
          </cell>
          <cell r="O49">
            <v>13</v>
          </cell>
        </row>
        <row r="50">
          <cell r="C50" t="str">
            <v>13.5</v>
          </cell>
          <cell r="D50">
            <v>13</v>
          </cell>
          <cell r="E50" t="str">
            <v>Tổ khuyến nông cộng đồng</v>
          </cell>
          <cell r="F50" t="str">
            <v>Có tổ khuyến nông cộng đồng hoạt động hiệu quả</v>
          </cell>
          <cell r="G50" t="str">
            <v>Đạt/Chưa</v>
          </cell>
          <cell r="H50" t="str">
            <v>Đạt</v>
          </cell>
          <cell r="I50" t="str">
            <v>Đạt</v>
          </cell>
          <cell r="J50" t="str">
            <v>SNNPTNT</v>
          </cell>
          <cell r="K50">
            <v>13</v>
          </cell>
          <cell r="L50">
            <v>13</v>
          </cell>
          <cell r="M50">
            <v>13</v>
          </cell>
          <cell r="N50" t="str">
            <v>Đạt/Chưa</v>
          </cell>
          <cell r="O50">
            <v>13</v>
          </cell>
        </row>
        <row r="51">
          <cell r="C51">
            <v>14</v>
          </cell>
          <cell r="D51">
            <v>14</v>
          </cell>
          <cell r="E51" t="str">
            <v>Giáo dục và đào tạo</v>
          </cell>
          <cell r="F51" t="str">
            <v>Giáo dục và đào tạo</v>
          </cell>
          <cell r="G51">
            <v>14</v>
          </cell>
          <cell r="H51">
            <v>14</v>
          </cell>
          <cell r="I51">
            <v>14</v>
          </cell>
          <cell r="J51" t="str">
            <v>SGDĐT</v>
          </cell>
          <cell r="K51">
            <v>14</v>
          </cell>
          <cell r="L51">
            <v>14</v>
          </cell>
          <cell r="M51">
            <v>14</v>
          </cell>
          <cell r="N51">
            <v>14</v>
          </cell>
          <cell r="O51">
            <v>14</v>
          </cell>
        </row>
        <row r="52">
          <cell r="C52" t="str">
            <v>14.1</v>
          </cell>
          <cell r="D52">
            <v>14</v>
          </cell>
          <cell r="E52" t="str">
            <v>Phổ cập giáo dục, xóa mù chữ</v>
          </cell>
          <cell r="F52" t="str">
            <v>Phổ cập giáo dục mầm non cho trẻ em 5 tuổi; phổ cập giáo dục tiểu học; phổ cập giáo dục trung học cơ sở; xóa mù chữ</v>
          </cell>
          <cell r="G52" t="str">
            <v>Đạt/Chưa</v>
          </cell>
          <cell r="H52" t="str">
            <v>Đạt</v>
          </cell>
          <cell r="I52" t="str">
            <v>Đạt</v>
          </cell>
          <cell r="J52" t="str">
            <v>SGDĐT</v>
          </cell>
          <cell r="K52">
            <v>14</v>
          </cell>
          <cell r="L52">
            <v>14</v>
          </cell>
          <cell r="M52">
            <v>14</v>
          </cell>
          <cell r="N52" t="str">
            <v>Đạt/Chưa</v>
          </cell>
          <cell r="O52">
            <v>14</v>
          </cell>
        </row>
        <row r="53">
          <cell r="C53" t="str">
            <v>14.2</v>
          </cell>
          <cell r="D53">
            <v>14</v>
          </cell>
          <cell r="E53" t="str">
            <v>Tỷ lệ học sinh TN THCS tiếp tục học</v>
          </cell>
          <cell r="F53" t="str">
            <v>Tỷ lệ học sinh tốt nghiệp trung học cơ sở được tiếp tục học trung học (phổ thông, giáo dục thường xuyên, trung cấp)</v>
          </cell>
          <cell r="G53" t="str">
            <v>%</v>
          </cell>
          <cell r="H53" t="str">
            <v>≥80%</v>
          </cell>
          <cell r="I53">
            <v>0.8</v>
          </cell>
          <cell r="J53" t="str">
            <v>SGDĐT</v>
          </cell>
          <cell r="K53">
            <v>0.79999971389770508</v>
          </cell>
          <cell r="L53" t="str">
            <v>Số học sinh của xã đã tốt nghiệp THCS được tiếp tục học</v>
          </cell>
          <cell r="M53" t="str">
            <v>Tổng số học sinh đã tốt nghiệp THCS</v>
          </cell>
          <cell r="N53" t="str">
            <v>Học sinh</v>
          </cell>
          <cell r="O53">
            <v>0.79999971389770508</v>
          </cell>
        </row>
        <row r="54">
          <cell r="C54">
            <v>15</v>
          </cell>
          <cell r="D54">
            <v>15</v>
          </cell>
          <cell r="E54" t="str">
            <v>Y tế</v>
          </cell>
          <cell r="F54" t="str">
            <v>Y tế</v>
          </cell>
          <cell r="G54">
            <v>15</v>
          </cell>
          <cell r="H54">
            <v>15</v>
          </cell>
          <cell r="I54">
            <v>15</v>
          </cell>
          <cell r="J54">
            <v>15</v>
          </cell>
          <cell r="K54">
            <v>15</v>
          </cell>
          <cell r="L54">
            <v>15</v>
          </cell>
          <cell r="M54">
            <v>15</v>
          </cell>
          <cell r="N54">
            <v>15</v>
          </cell>
          <cell r="O54">
            <v>15</v>
          </cell>
        </row>
        <row r="55">
          <cell r="C55" t="str">
            <v>15.1</v>
          </cell>
          <cell r="D55">
            <v>15</v>
          </cell>
          <cell r="E55" t="str">
            <v>Tỷ lệ người dân tham gia BHYT</v>
          </cell>
          <cell r="F55" t="str">
            <v>Tỷ lệ người dân tham gia BHYT</v>
          </cell>
          <cell r="G55" t="str">
            <v>%</v>
          </cell>
          <cell r="H55" t="str">
            <v>≥90%</v>
          </cell>
          <cell r="I55">
            <v>0.9</v>
          </cell>
          <cell r="J55" t="str">
            <v>BHXH</v>
          </cell>
          <cell r="K55">
            <v>0.89999961853027344</v>
          </cell>
          <cell r="L55" t="str">
            <v>Tổng số người có thẻ BHYT</v>
          </cell>
          <cell r="M55" t="str">
            <v xml:space="preserve">Tổng số nhân khẩu thực tế thường trú của xã </v>
          </cell>
          <cell r="N55" t="str">
            <v>Người</v>
          </cell>
          <cell r="O55">
            <v>0.89999961853027344</v>
          </cell>
        </row>
        <row r="56">
          <cell r="C56" t="str">
            <v>15.2</v>
          </cell>
          <cell r="D56">
            <v>0.89999961853027344</v>
          </cell>
          <cell r="E56" t="str">
            <v>Xã đạt tiêu chí quốc gia về y tế</v>
          </cell>
          <cell r="F56" t="str">
            <v>Xã đạt tiêu chí quốc gia về y tế</v>
          </cell>
          <cell r="G56" t="str">
            <v>Đạt/Chưa</v>
          </cell>
          <cell r="H56" t="str">
            <v>Đạt</v>
          </cell>
          <cell r="I56" t="str">
            <v>Đạt</v>
          </cell>
          <cell r="J56" t="str">
            <v>SYT</v>
          </cell>
          <cell r="K56">
            <v>0.89999961853027344</v>
          </cell>
          <cell r="L56">
            <v>0.89999961853027344</v>
          </cell>
          <cell r="M56">
            <v>0.89999961853027344</v>
          </cell>
          <cell r="N56" t="str">
            <v>Đạt/Chưa</v>
          </cell>
          <cell r="O56">
            <v>0.89999961853027344</v>
          </cell>
        </row>
        <row r="57">
          <cell r="C57" t="str">
            <v>15.3</v>
          </cell>
          <cell r="D57">
            <v>0.89999961853027344</v>
          </cell>
          <cell r="E57" t="str">
            <v>Tỷ lệ trẻ em SSD</v>
          </cell>
          <cell r="F57" t="str">
            <v>Tỷ lệ trẻ em dưới 5 tuổi bị suy dinh dưỡng thể thấp còi (chiều cao theo tuổi)</v>
          </cell>
          <cell r="G57" t="str">
            <v>%</v>
          </cell>
          <cell r="H57" t="str">
            <v>≤19%</v>
          </cell>
          <cell r="I57">
            <v>0.19</v>
          </cell>
          <cell r="J57" t="str">
            <v>SYT</v>
          </cell>
          <cell r="K57">
            <v>0.18999993801116943</v>
          </cell>
          <cell r="L57" t="str">
            <v>Số trẻ dưới 5 tuổi bị suy dinh dưỡng thể thấp còi</v>
          </cell>
          <cell r="M57" t="str">
            <v>Tổng số trẻ dưới 5 tuổi</v>
          </cell>
          <cell r="N57" t="str">
            <v>Trẻ</v>
          </cell>
          <cell r="O57">
            <v>0.18999993801116943</v>
          </cell>
        </row>
        <row r="58">
          <cell r="C58" t="str">
            <v>15.4</v>
          </cell>
          <cell r="D58">
            <v>0.18999993801116943</v>
          </cell>
          <cell r="E58" t="str">
            <v>Tỷ lệ dân số có sổ khám chữa bệnh điện tử</v>
          </cell>
          <cell r="F58" t="str">
            <v>Tỷ lệ dân số có sổ khám chữa bệnh điện tử</v>
          </cell>
          <cell r="G58" t="str">
            <v>%</v>
          </cell>
          <cell r="H58" t="str">
            <v>≥50%</v>
          </cell>
          <cell r="I58">
            <v>0.5</v>
          </cell>
          <cell r="J58" t="str">
            <v>SYT</v>
          </cell>
          <cell r="K58">
            <v>0.5</v>
          </cell>
          <cell r="L58" t="str">
            <v>Số dân có sổ khám chửa bệnh điện tử</v>
          </cell>
          <cell r="M58" t="str">
            <v>Tổng dân số của xã</v>
          </cell>
          <cell r="N58" t="str">
            <v>Dân số</v>
          </cell>
          <cell r="O58">
            <v>0.5</v>
          </cell>
        </row>
        <row r="59">
          <cell r="C59">
            <v>16</v>
          </cell>
          <cell r="D59">
            <v>16</v>
          </cell>
          <cell r="E59" t="str">
            <v>Văn hóa</v>
          </cell>
          <cell r="F59" t="str">
            <v>Tỷ lệ ấp đạt tiêu chuẩn văn hoá theo quy định, có kế hoạch và thực hiện kế hoạch xây dựng nông thôn mới</v>
          </cell>
          <cell r="G59" t="str">
            <v>%</v>
          </cell>
          <cell r="H59" t="str">
            <v>≥80%</v>
          </cell>
          <cell r="I59">
            <v>0.8</v>
          </cell>
          <cell r="J59" t="str">
            <v>SVHTTDL</v>
          </cell>
          <cell r="K59">
            <v>0.79999971389770508</v>
          </cell>
          <cell r="L59" t="str">
            <v>Số ấp đạt chuẩn văn hóa</v>
          </cell>
          <cell r="M59" t="str">
            <v>Tổng số ấp</v>
          </cell>
          <cell r="N59" t="str">
            <v>Ấp</v>
          </cell>
          <cell r="O59">
            <v>0.79999971389770508</v>
          </cell>
        </row>
        <row r="60">
          <cell r="C60">
            <v>17</v>
          </cell>
          <cell r="D60">
            <v>17</v>
          </cell>
          <cell r="E60" t="str">
            <v>Môi trường và ATTP</v>
          </cell>
          <cell r="F60" t="str">
            <v>Môi trường và an toàn thực phẩm</v>
          </cell>
          <cell r="G60">
            <v>17</v>
          </cell>
          <cell r="H60">
            <v>17</v>
          </cell>
          <cell r="I60">
            <v>17</v>
          </cell>
          <cell r="J60">
            <v>17</v>
          </cell>
          <cell r="K60">
            <v>17</v>
          </cell>
          <cell r="L60">
            <v>17</v>
          </cell>
          <cell r="M60">
            <v>17</v>
          </cell>
          <cell r="N60">
            <v>17</v>
          </cell>
          <cell r="O60">
            <v>17</v>
          </cell>
        </row>
        <row r="61">
          <cell r="C61" t="str">
            <v>17.1</v>
          </cell>
          <cell r="D61">
            <v>17</v>
          </cell>
          <cell r="E61" t="str">
            <v>Tỷ lệ hộ sử dụng nước sạch</v>
          </cell>
          <cell r="F61" t="str">
            <v xml:space="preserve">Tỷ lệ hộ được sử dụng nước sạch theo quy chuẩn </v>
          </cell>
          <cell r="G61" t="str">
            <v>%</v>
          </cell>
          <cell r="H61" t="str">
            <v>≥90%</v>
          </cell>
          <cell r="I61">
            <v>0.9</v>
          </cell>
          <cell r="J61" t="str">
            <v>SNNPTNT</v>
          </cell>
          <cell r="K61">
            <v>0.89999961853027344</v>
          </cell>
          <cell r="L61" t="str">
            <v xml:space="preserve">Số hộ dân sử dụng nước sạch đáp ứng quy chuẩn từ các nguồn </v>
          </cell>
          <cell r="M61" t="str">
            <v xml:space="preserve"> Tổng số hộ trên địa bàn xã</v>
          </cell>
          <cell r="N61" t="str">
            <v>Hộ</v>
          </cell>
          <cell r="O61">
            <v>0.89999961853027344</v>
          </cell>
        </row>
        <row r="62">
          <cell r="C62" t="str">
            <v>17.2</v>
          </cell>
          <cell r="D62">
            <v>0.89999961853027344</v>
          </cell>
          <cell r="E62" t="str">
            <v>Tỷ lệ cơ sở SXKD đảm bảo quy định BVMT</v>
          </cell>
          <cell r="F62" t="str">
            <v>Tỷ lệ cơ sở sản xuất - kinh doanh, nuôi trồng thủy sản, làng nghề đảm bảo quy định về bảo vệ môi trường</v>
          </cell>
          <cell r="G62" t="str">
            <v>%</v>
          </cell>
          <cell r="H62" t="str">
            <v>≥95%</v>
          </cell>
          <cell r="I62">
            <v>0.95</v>
          </cell>
          <cell r="J62" t="str">
            <v>STNMT</v>
          </cell>
          <cell r="K62">
            <v>0.94999980926513672</v>
          </cell>
          <cell r="L62" t="str">
            <v>Số cơ sở sản xuất - kinh doanh, nuôi trồng thủy sản, làng nghề đảm bảo quy định về BVMT</v>
          </cell>
          <cell r="M62" t="str">
            <v>Tổng số cơ sở sản xuất - kinh doanh, nuôi trồng thủy sản, làng nghề trên địa bàn</v>
          </cell>
          <cell r="N62" t="str">
            <v>Cơ sở</v>
          </cell>
          <cell r="O62">
            <v>0.94999980926513672</v>
          </cell>
        </row>
        <row r="63">
          <cell r="C63" t="str">
            <v>17.3</v>
          </cell>
          <cell r="D63">
            <v>0.94999980926513672</v>
          </cell>
          <cell r="E63" t="str">
            <v>Cảnh quan môi trường</v>
          </cell>
          <cell r="F63" t="str">
            <v>Cảnh quan, không gian xanh - sạch - đẹp, an toàn; không để xảy ra tồn đọng nước thải sinh hoạt tại các khu dân cư tập trung</v>
          </cell>
          <cell r="G63" t="str">
            <v>Đạt/Chưa</v>
          </cell>
          <cell r="H63" t="str">
            <v>Đạt</v>
          </cell>
          <cell r="I63" t="str">
            <v>Đạt</v>
          </cell>
          <cell r="J63" t="str">
            <v>STNMT</v>
          </cell>
          <cell r="K63">
            <v>0.94999980926513672</v>
          </cell>
          <cell r="L63">
            <v>0.94999980926513672</v>
          </cell>
          <cell r="M63">
            <v>0.94999980926513672</v>
          </cell>
          <cell r="N63" t="str">
            <v>Đạt/Chưa</v>
          </cell>
          <cell r="O63">
            <v>0.94999980926513672</v>
          </cell>
        </row>
        <row r="64">
          <cell r="C64" t="str">
            <v>17.4</v>
          </cell>
          <cell r="D64">
            <v>0.94999980926513672</v>
          </cell>
          <cell r="E64" t="str">
            <v>Đất cây xanh sử dụng công cộng</v>
          </cell>
          <cell r="F64" t="str">
            <v>Đất cây xanh sử dụng công cộng tại điểm dân cư nông thôn (≥2 m2/người)</v>
          </cell>
          <cell r="G64" t="str">
            <v>Đạt/Chưa</v>
          </cell>
          <cell r="H64" t="str">
            <v>Đạt</v>
          </cell>
          <cell r="I64" t="str">
            <v>Đạt</v>
          </cell>
          <cell r="J64" t="str">
            <v>SNNPTNT</v>
          </cell>
          <cell r="K64">
            <v>0.94999980926513672</v>
          </cell>
          <cell r="L64">
            <v>0.94999980926513672</v>
          </cell>
          <cell r="M64">
            <v>0.94999980926513672</v>
          </cell>
          <cell r="N64" t="str">
            <v>Đạt/Chưa</v>
          </cell>
          <cell r="O64">
            <v>0.94999980926513672</v>
          </cell>
        </row>
        <row r="65">
          <cell r="C65" t="str">
            <v>17.5</v>
          </cell>
          <cell r="D65">
            <v>0.94999980926513672</v>
          </cell>
          <cell r="E65" t="str">
            <v>Mai táng, hỏa táng</v>
          </cell>
          <cell r="F65" t="str">
            <v>Mai táng, hỏa táng phù hợp với quy định và theo quy hoạch</v>
          </cell>
          <cell r="G65" t="str">
            <v>Đạt/Chưa</v>
          </cell>
          <cell r="H65" t="str">
            <v>Đạt</v>
          </cell>
          <cell r="I65" t="str">
            <v>Đạt</v>
          </cell>
          <cell r="J65" t="str">
            <v>SXD</v>
          </cell>
          <cell r="K65">
            <v>0.94999980926513672</v>
          </cell>
          <cell r="L65">
            <v>0.94999980926513672</v>
          </cell>
          <cell r="M65">
            <v>0.94999980926513672</v>
          </cell>
          <cell r="N65" t="str">
            <v>Đạt/Chưa</v>
          </cell>
          <cell r="O65">
            <v>0.94999980926513672</v>
          </cell>
        </row>
        <row r="66">
          <cell r="C66" t="str">
            <v>17.6</v>
          </cell>
          <cell r="D66">
            <v>0.94999980926513672</v>
          </cell>
          <cell r="E66" t="str">
            <v>Xử lý chất thải rắn sinh hoạt và CTR không nguy hại</v>
          </cell>
          <cell r="F66" t="str">
            <v>Tỷ lệ chất thải rắn sinh hoạt và chất thải rắn không nguy hại trên địa bàn được thu gom, xử lý theo quy định</v>
          </cell>
          <cell r="G66" t="str">
            <v>%</v>
          </cell>
          <cell r="H66" t="str">
            <v>≥85%</v>
          </cell>
          <cell r="I66">
            <v>0.85</v>
          </cell>
          <cell r="J66" t="str">
            <v>STNMT</v>
          </cell>
          <cell r="K66">
            <v>0.84999990463256836</v>
          </cell>
          <cell r="L66" t="str">
            <v>Tổng số hộ tham gia mạng lưới thu gom rác</v>
          </cell>
          <cell r="M66" t="str">
            <v>Tổng số hộ hiện có trên địa bàn</v>
          </cell>
          <cell r="N66" t="str">
            <v>Hộ</v>
          </cell>
          <cell r="O66">
            <v>0.84999990463256836</v>
          </cell>
        </row>
        <row r="67">
          <cell r="C67" t="str">
            <v>17.7</v>
          </cell>
          <cell r="D67">
            <v>0.84999990463256836</v>
          </cell>
          <cell r="E67" t="str">
            <v>Thu gom bao gói thuốc BVTV và CTR y tế</v>
          </cell>
          <cell r="F67" t="str">
            <v>Tỷ  lệ bao gói thuốc bảo vệ thực vật sau sử dụng và chất thải rắn y tế được thu gom, xử lý đáp ứng yêu cầu về bảo vệ môi trường</v>
          </cell>
          <cell r="G67" t="str">
            <v>%</v>
          </cell>
          <cell r="H67" t="str">
            <v>100%</v>
          </cell>
          <cell r="I67">
            <v>1</v>
          </cell>
          <cell r="J67" t="str">
            <v>STNMT</v>
          </cell>
          <cell r="K67">
            <v>1</v>
          </cell>
          <cell r="L67" t="str">
            <v>Bao gói thuốc BVTV và CTR y tế được thu gom, xử lý</v>
          </cell>
          <cell r="M67" t="str">
            <v>Tổng số bao gói thuốc BVTV và CTR y tế phát sinh</v>
          </cell>
          <cell r="N67" t="str">
            <v>kg</v>
          </cell>
          <cell r="O67">
            <v>1</v>
          </cell>
        </row>
        <row r="68">
          <cell r="C68" t="str">
            <v>17.8</v>
          </cell>
          <cell r="D68">
            <v>1</v>
          </cell>
          <cell r="E68" t="str">
            <v>Nhà tiêu, nhà tắm hợp vệ sinh</v>
          </cell>
          <cell r="F68" t="str">
            <v>Tỷ lệ hộ có nhà tiêu, nhà tắm, thiết bị chứa nước sinh hoạt hợp vệ sinh và đảm bảo 3 sạch</v>
          </cell>
          <cell r="G68" t="str">
            <v>%</v>
          </cell>
          <cell r="H68" t="str">
            <v>≥70%</v>
          </cell>
          <cell r="I68">
            <v>0.7</v>
          </cell>
          <cell r="J68" t="str">
            <v>SNNPTNT</v>
          </cell>
          <cell r="K68">
            <v>0.69999980926513672</v>
          </cell>
          <cell r="L68" t="str">
            <v>Số hộ dân có nhà tiêu, nhà tắm, thiết bị chứa nước sinh hoạt hợp vệ sinh và đảm bảo 3 sạch</v>
          </cell>
          <cell r="M68" t="str">
            <v>Tổng số hộ trên địa bàn xã</v>
          </cell>
          <cell r="N68" t="str">
            <v>hộ</v>
          </cell>
          <cell r="O68">
            <v>0.69999980926513672</v>
          </cell>
        </row>
        <row r="69">
          <cell r="C69" t="str">
            <v>17.9</v>
          </cell>
          <cell r="D69">
            <v>0.69999980926513672</v>
          </cell>
          <cell r="E69" t="str">
            <v>Cơ sở chăn nuôi đảm bảo theo quy định và BVMT</v>
          </cell>
          <cell r="F69" t="str">
            <v>Tỷ lệ cơ sở chăn nuôi đảm bảo các quy định về vệ sinh thú y, chăn nuôi và bảo vệ môi trường</v>
          </cell>
          <cell r="G69" t="str">
            <v>%</v>
          </cell>
          <cell r="H69" t="str">
            <v>≥70%</v>
          </cell>
          <cell r="I69">
            <v>0.7</v>
          </cell>
          <cell r="J69" t="str">
            <v>SNNPTNT</v>
          </cell>
          <cell r="K69">
            <v>0.69999980926513672</v>
          </cell>
          <cell r="L69" t="str">
            <v>Số cơ sở chăn nuôi đảm bảo vệ sinh thú y và BVMT</v>
          </cell>
          <cell r="M69" t="str">
            <v>Tổng số cơ sở chăn nuôi trên địa bàn xã</v>
          </cell>
          <cell r="N69" t="str">
            <v>Cơ sở</v>
          </cell>
          <cell r="O69">
            <v>0.69999980926513672</v>
          </cell>
        </row>
        <row r="70">
          <cell r="C70" t="str">
            <v>17.10</v>
          </cell>
          <cell r="D70">
            <v>0.69999980926513672</v>
          </cell>
          <cell r="E70" t="str">
            <v>Cơ sở SXKD đảm bảo ATTP</v>
          </cell>
          <cell r="F70" t="str">
            <v>Tỷ lệ hộ gia đình và cơ sở sản xuất, kinh doanh thực phẩm tuân thủ các quy định về đảm bảo an toàn thực phẩm</v>
          </cell>
          <cell r="G70" t="str">
            <v>%</v>
          </cell>
          <cell r="H70" t="str">
            <v>100%</v>
          </cell>
          <cell r="I70">
            <v>1</v>
          </cell>
          <cell r="J70" t="str">
            <v>SYT</v>
          </cell>
          <cell r="K70">
            <v>1</v>
          </cell>
          <cell r="L70" t="str">
            <v>Số hộ gia đình và cơ sở SXKD thực phẩm tuân thủ các quy định về đảm bảo an toàn thực phẩm</v>
          </cell>
          <cell r="M70" t="str">
            <v xml:space="preserve">Tổng số hộ gia đình và cơ sở SXKD  có kinh doanh thực phẩm của xã </v>
          </cell>
          <cell r="N70" t="str">
            <v>Hộ</v>
          </cell>
          <cell r="O70">
            <v>1</v>
          </cell>
        </row>
        <row r="71">
          <cell r="C71" t="str">
            <v>17.11</v>
          </cell>
          <cell r="D71">
            <v>1</v>
          </cell>
          <cell r="E71" t="str">
            <v>Phân loại chất thải rắn tại nguồn</v>
          </cell>
          <cell r="F71" t="str">
            <v>Tỷ lệ hộ gia đình thực hiện phân loại chất thải rắn tại nguồn</v>
          </cell>
          <cell r="G71" t="str">
            <v>%</v>
          </cell>
          <cell r="H71" t="str">
            <v>≥30%</v>
          </cell>
          <cell r="I71">
            <v>0.3</v>
          </cell>
          <cell r="J71" t="str">
            <v>STNMT</v>
          </cell>
          <cell r="K71">
            <v>0.29999995231628418</v>
          </cell>
          <cell r="L71" t="str">
            <v>Số hộ gia đình thực hiện phân loại CTR tại nguồn</v>
          </cell>
          <cell r="M71" t="str">
            <v>Tổng số hộ hiện có trên địa bàn</v>
          </cell>
          <cell r="N71" t="str">
            <v>Hộ</v>
          </cell>
          <cell r="O71">
            <v>0.29999995231628418</v>
          </cell>
        </row>
        <row r="72">
          <cell r="C72" t="str">
            <v>17.12</v>
          </cell>
          <cell r="D72">
            <v>0.29999995231628418</v>
          </cell>
          <cell r="E72" t="str">
            <v>Thu gom, xử lý chất thải nhựa</v>
          </cell>
          <cell r="F72" t="str">
            <v xml:space="preserve">Tỷ lệ chất thải nhựa phát sinh trên địa bàn được thu gom, tái sử dụng, tái chế, xử lý theo quy định </v>
          </cell>
          <cell r="G72" t="str">
            <v>%</v>
          </cell>
          <cell r="H72" t="str">
            <v>≥50%</v>
          </cell>
          <cell r="I72">
            <v>0.5</v>
          </cell>
          <cell r="J72" t="str">
            <v>STNMT</v>
          </cell>
          <cell r="K72">
            <v>0.5</v>
          </cell>
          <cell r="L72" t="str">
            <v>Khối lượng rác thải nhựa được phân loại</v>
          </cell>
          <cell r="M72" t="str">
            <v>Khối lượng rác thải nhựa phát sinh</v>
          </cell>
          <cell r="N72" t="str">
            <v>Kg</v>
          </cell>
          <cell r="O72">
            <v>0.5</v>
          </cell>
        </row>
        <row r="73">
          <cell r="C73">
            <v>18</v>
          </cell>
          <cell r="D73">
            <v>18</v>
          </cell>
          <cell r="E73" t="str">
            <v>Hệ thống chính trị và TCPL</v>
          </cell>
          <cell r="F73" t="str">
            <v>Hệ thống chính trị và tiếp cận pháp luật</v>
          </cell>
          <cell r="G73">
            <v>18</v>
          </cell>
          <cell r="H73">
            <v>18</v>
          </cell>
          <cell r="I73">
            <v>18</v>
          </cell>
          <cell r="J73">
            <v>18</v>
          </cell>
          <cell r="K73">
            <v>18</v>
          </cell>
          <cell r="L73">
            <v>18</v>
          </cell>
          <cell r="M73">
            <v>18</v>
          </cell>
          <cell r="N73">
            <v>18</v>
          </cell>
          <cell r="O73">
            <v>18</v>
          </cell>
        </row>
        <row r="74">
          <cell r="C74" t="str">
            <v>18.1</v>
          </cell>
          <cell r="D74">
            <v>18</v>
          </cell>
          <cell r="E74" t="str">
            <v>CB, CC xã đạt chuận</v>
          </cell>
          <cell r="F74" t="str">
            <v>Cán bộ, công chức xã đạt chuẩn</v>
          </cell>
          <cell r="G74" t="str">
            <v>Đạt/Chưa</v>
          </cell>
          <cell r="H74" t="str">
            <v>Đạt</v>
          </cell>
          <cell r="I74" t="str">
            <v>Đạt</v>
          </cell>
          <cell r="J74" t="str">
            <v>SNV</v>
          </cell>
          <cell r="K74">
            <v>18</v>
          </cell>
          <cell r="L74">
            <v>18</v>
          </cell>
          <cell r="M74">
            <v>18</v>
          </cell>
          <cell r="N74" t="str">
            <v>Đạt/Chưa</v>
          </cell>
          <cell r="O74">
            <v>18</v>
          </cell>
        </row>
        <row r="75">
          <cell r="C75" t="str">
            <v>18.2</v>
          </cell>
          <cell r="D75">
            <v>18</v>
          </cell>
          <cell r="E75" t="str">
            <v>Đảng bộ, chính quyền hoàn thành tốt nhiệm vụ</v>
          </cell>
          <cell r="F75" t="str">
            <v>Đảng bộ, chính quyền xã được xếp loại chất lượng hoàn thành tốt nhiệm vụ trở lên</v>
          </cell>
          <cell r="G75" t="str">
            <v>Đạt/Chưa</v>
          </cell>
          <cell r="H75" t="str">
            <v>Đạt</v>
          </cell>
          <cell r="I75" t="str">
            <v>Đạt</v>
          </cell>
          <cell r="J75" t="str">
            <v>SNV</v>
          </cell>
          <cell r="K75">
            <v>18</v>
          </cell>
          <cell r="L75">
            <v>18</v>
          </cell>
          <cell r="M75">
            <v>18</v>
          </cell>
          <cell r="N75" t="str">
            <v>Đạt/Chưa</v>
          </cell>
          <cell r="O75">
            <v>18</v>
          </cell>
        </row>
        <row r="76">
          <cell r="C76" t="str">
            <v>18.3</v>
          </cell>
          <cell r="D76">
            <v>18</v>
          </cell>
          <cell r="E76" t="str">
            <v>Tổ chức chính trị xã hội hoàn thành tốt nhiệm vụ</v>
          </cell>
          <cell r="F76" t="str">
            <v>Tổ chức chính trị - xã hội của xã được xếp loại chất lượng hoàn thành tốt nhiệm vụ trở lên</v>
          </cell>
          <cell r="G76" t="str">
            <v>%</v>
          </cell>
          <cell r="H76" t="str">
            <v>100%</v>
          </cell>
          <cell r="I76">
            <v>1</v>
          </cell>
          <cell r="J76" t="str">
            <v>SNV</v>
          </cell>
          <cell r="K76">
            <v>1</v>
          </cell>
          <cell r="L76" t="str">
            <v>Số tổ chức chính trị xã hội của xã hoàn thành tốt nhiệm vụ trở lên</v>
          </cell>
          <cell r="M76" t="str">
            <v>Tổng số tổ chức chính trị, xã hội của xã</v>
          </cell>
          <cell r="N76" t="str">
            <v>Tổ chức</v>
          </cell>
          <cell r="O76">
            <v>1</v>
          </cell>
        </row>
        <row r="77">
          <cell r="C77" t="str">
            <v>18.4</v>
          </cell>
          <cell r="D77">
            <v>1</v>
          </cell>
          <cell r="E77" t="str">
            <v>Tiếp cận pháp luật</v>
          </cell>
          <cell r="F77" t="str">
            <v>Xã đạt chuẩn tiếp cận pháp luật theo quy định</v>
          </cell>
          <cell r="G77" t="str">
            <v>Đạt/Chưa</v>
          </cell>
          <cell r="H77" t="str">
            <v>Đạt</v>
          </cell>
          <cell r="I77" t="str">
            <v>Đạt</v>
          </cell>
          <cell r="J77" t="str">
            <v>STP</v>
          </cell>
          <cell r="K77">
            <v>1</v>
          </cell>
          <cell r="L77">
            <v>1</v>
          </cell>
          <cell r="M77">
            <v>1</v>
          </cell>
          <cell r="N77" t="str">
            <v>Đạt/Chưa</v>
          </cell>
          <cell r="O77">
            <v>1</v>
          </cell>
        </row>
        <row r="78">
          <cell r="C78" t="str">
            <v>18.5</v>
          </cell>
          <cell r="D78">
            <v>1</v>
          </cell>
          <cell r="E78" t="str">
            <v>Bình đẳng giới và phòng chống bạo lực</v>
          </cell>
          <cell r="F78" t="str">
            <v xml:space="preserve">Đảm bảo bình đẳng giới và phòng chống bạo lực gia đình; phòng chống bạo lực trên cơ sở giới; phòng chống xâm hại trẻ em; bảo vệ và hỗ trợ trẻ em có hoàn cảnh đặc biệt trên địa bàn (nếu có); bảo vệ và hỗ trợ những người dễ bị tổn thương trong gia đình và đời sống xã hội </v>
          </cell>
          <cell r="G78" t="str">
            <v>Đạt/Chưa</v>
          </cell>
          <cell r="H78" t="str">
            <v>Đạt</v>
          </cell>
          <cell r="I78" t="str">
            <v>Đạt</v>
          </cell>
          <cell r="J78" t="str">
            <v>SLĐTBXH</v>
          </cell>
          <cell r="K78">
            <v>1</v>
          </cell>
          <cell r="L78">
            <v>1</v>
          </cell>
          <cell r="M78">
            <v>1</v>
          </cell>
          <cell r="N78" t="str">
            <v>Đạt/Chưa</v>
          </cell>
          <cell r="O78">
            <v>1</v>
          </cell>
        </row>
        <row r="79">
          <cell r="C79" t="str">
            <v>18.6</v>
          </cell>
          <cell r="D79">
            <v>1</v>
          </cell>
          <cell r="E79" t="str">
            <v>Bồi dưỡng kiến thức về xây dựng NTM</v>
          </cell>
          <cell r="F79" t="str">
            <v>Có kế hoạch và triển khai kế hoạch bồi dưỡng kiến thức về xây dựng nông thôn mới cho người dân, đào tạo nâng cao năng lực cộng đồng gắn với nâng cao hiệu quả hoạt động của Ban Phát triển ấp</v>
          </cell>
          <cell r="G79" t="str">
            <v>Đạt/Chưa</v>
          </cell>
          <cell r="H79" t="str">
            <v>Đạt</v>
          </cell>
          <cell r="I79" t="str">
            <v>Đạt</v>
          </cell>
          <cell r="J79" t="str">
            <v>SNNPTNT</v>
          </cell>
          <cell r="K79">
            <v>1</v>
          </cell>
          <cell r="L79">
            <v>1</v>
          </cell>
          <cell r="M79">
            <v>1</v>
          </cell>
          <cell r="N79" t="str">
            <v>Đạt/Chưa</v>
          </cell>
          <cell r="O79">
            <v>1</v>
          </cell>
        </row>
        <row r="80">
          <cell r="C80">
            <v>19</v>
          </cell>
          <cell r="D80">
            <v>19</v>
          </cell>
          <cell r="E80" t="str">
            <v>Quốc phòng và An ninh</v>
          </cell>
          <cell r="F80" t="str">
            <v>Quốc phòng và An ninh</v>
          </cell>
          <cell r="G80">
            <v>19</v>
          </cell>
          <cell r="H80">
            <v>19</v>
          </cell>
          <cell r="I80">
            <v>19</v>
          </cell>
          <cell r="J80">
            <v>19</v>
          </cell>
          <cell r="K80">
            <v>19</v>
          </cell>
          <cell r="L80">
            <v>19</v>
          </cell>
          <cell r="M80">
            <v>19</v>
          </cell>
          <cell r="N80">
            <v>19</v>
          </cell>
          <cell r="O80">
            <v>19</v>
          </cell>
        </row>
        <row r="81">
          <cell r="C81" t="str">
            <v>19.1</v>
          </cell>
          <cell r="D81">
            <v>19</v>
          </cell>
          <cell r="E81" t="str">
            <v>Xây dựng lực lượng dân quân</v>
          </cell>
          <cell r="F81" t="str">
            <v>Xây dựng lực lượng dân quân “vững mạnh, rộng khắp” và hoàn thành các chỉ tiêu quân sự, quốc phòng</v>
          </cell>
          <cell r="G81" t="str">
            <v>Đạt/Chưa</v>
          </cell>
          <cell r="H81" t="str">
            <v>Đạt</v>
          </cell>
          <cell r="I81" t="str">
            <v>Đạt</v>
          </cell>
          <cell r="J81" t="str">
            <v>BCHQS</v>
          </cell>
          <cell r="K81">
            <v>19</v>
          </cell>
          <cell r="L81">
            <v>19</v>
          </cell>
          <cell r="M81">
            <v>19</v>
          </cell>
          <cell r="N81" t="str">
            <v>Đạt/Chưa</v>
          </cell>
          <cell r="O81">
            <v>19</v>
          </cell>
        </row>
        <row r="82">
          <cell r="C82" t="str">
            <v>19.2</v>
          </cell>
          <cell r="D82">
            <v>19</v>
          </cell>
          <cell r="E82" t="str">
            <v>Xã an toàn về ANTT</v>
          </cell>
          <cell r="F82" t="str">
            <v>Xã đạt chuẩn an toàn về an ninh trật tự</v>
          </cell>
          <cell r="G82" t="str">
            <v>Đạt/Chưa</v>
          </cell>
          <cell r="H82" t="str">
            <v>Đạt</v>
          </cell>
          <cell r="I82" t="str">
            <v>Đạt</v>
          </cell>
          <cell r="J82" t="str">
            <v>CAT</v>
          </cell>
          <cell r="K82">
            <v>19</v>
          </cell>
          <cell r="L82">
            <v>19</v>
          </cell>
          <cell r="M82">
            <v>19</v>
          </cell>
          <cell r="N82" t="str">
            <v>Đạt/Chưa</v>
          </cell>
          <cell r="O82">
            <v>19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52D09-2E04-43E1-A03D-CD33721BE85B}">
  <dimension ref="A1:H76"/>
  <sheetViews>
    <sheetView topLeftCell="A79" zoomScale="81" zoomScaleNormal="81" workbookViewId="0">
      <selection activeCell="G74" sqref="G74"/>
    </sheetView>
  </sheetViews>
  <sheetFormatPr defaultRowHeight="14.5" x14ac:dyDescent="0.35"/>
  <cols>
    <col min="3" max="3" width="26.6328125" customWidth="1"/>
    <col min="4" max="4" width="23.81640625" customWidth="1"/>
    <col min="5" max="5" width="10.6328125" customWidth="1"/>
    <col min="7" max="7" width="12.26953125" bestFit="1" customWidth="1"/>
  </cols>
  <sheetData>
    <row r="1" spans="1:8" ht="17.5" x14ac:dyDescent="0.35">
      <c r="A1" s="101" t="s">
        <v>209</v>
      </c>
      <c r="B1" s="101"/>
      <c r="C1" s="101"/>
      <c r="D1" s="101" t="s">
        <v>113</v>
      </c>
      <c r="E1" s="101"/>
      <c r="F1" s="101"/>
      <c r="G1" s="101"/>
      <c r="H1" s="101"/>
    </row>
    <row r="2" spans="1:8" ht="17.5" x14ac:dyDescent="0.35">
      <c r="A2" s="101" t="s">
        <v>210</v>
      </c>
      <c r="B2" s="101"/>
      <c r="C2" s="101"/>
      <c r="D2" s="101" t="s">
        <v>246</v>
      </c>
      <c r="E2" s="101"/>
      <c r="F2" s="101"/>
      <c r="G2" s="101"/>
      <c r="H2" s="101"/>
    </row>
    <row r="4" spans="1:8" ht="17.5" x14ac:dyDescent="0.35">
      <c r="A4" s="101" t="s">
        <v>385</v>
      </c>
      <c r="B4" s="101"/>
      <c r="C4" s="101"/>
      <c r="D4" s="101"/>
      <c r="E4" s="101"/>
      <c r="F4" s="101"/>
      <c r="G4" s="101"/>
      <c r="H4" s="101"/>
    </row>
    <row r="6" spans="1:8" ht="30" customHeight="1" x14ac:dyDescent="0.35">
      <c r="A6" s="125" t="s">
        <v>238</v>
      </c>
      <c r="B6" s="125" t="s">
        <v>2</v>
      </c>
      <c r="C6" s="119" t="s">
        <v>292</v>
      </c>
      <c r="D6" s="120"/>
      <c r="E6" s="108" t="s">
        <v>6</v>
      </c>
      <c r="F6" s="125" t="s">
        <v>7</v>
      </c>
      <c r="G6" s="125" t="s">
        <v>293</v>
      </c>
      <c r="H6" s="125" t="s">
        <v>294</v>
      </c>
    </row>
    <row r="7" spans="1:8" ht="15" customHeight="1" x14ac:dyDescent="0.35">
      <c r="A7" s="125"/>
      <c r="B7" s="125"/>
      <c r="C7" s="121"/>
      <c r="D7" s="122"/>
      <c r="E7" s="109"/>
      <c r="F7" s="125"/>
      <c r="G7" s="125"/>
      <c r="H7" s="125"/>
    </row>
    <row r="8" spans="1:8" ht="15" customHeight="1" x14ac:dyDescent="0.35">
      <c r="A8" s="125"/>
      <c r="B8" s="125"/>
      <c r="C8" s="123"/>
      <c r="D8" s="124"/>
      <c r="E8" s="110"/>
      <c r="F8" s="125"/>
      <c r="G8" s="125"/>
      <c r="H8" s="125"/>
    </row>
    <row r="9" spans="1:8" ht="30" customHeight="1" x14ac:dyDescent="0.35">
      <c r="A9" s="104" t="s">
        <v>295</v>
      </c>
      <c r="B9" s="105"/>
      <c r="C9" s="105"/>
      <c r="D9" s="106"/>
      <c r="E9" s="81" t="s">
        <v>0</v>
      </c>
      <c r="F9" s="81"/>
      <c r="G9" s="81">
        <v>9</v>
      </c>
      <c r="H9" s="81">
        <v>36</v>
      </c>
    </row>
    <row r="10" spans="1:8" ht="30" customHeight="1" x14ac:dyDescent="0.35">
      <c r="A10" s="104" t="s">
        <v>296</v>
      </c>
      <c r="B10" s="105"/>
      <c r="C10" s="105"/>
      <c r="D10" s="106"/>
      <c r="E10" s="81" t="s">
        <v>297</v>
      </c>
      <c r="F10" s="81"/>
      <c r="G10" s="81">
        <v>0</v>
      </c>
      <c r="H10" s="81">
        <v>0</v>
      </c>
    </row>
    <row r="11" spans="1:8" ht="62" customHeight="1" x14ac:dyDescent="0.35">
      <c r="A11" s="107">
        <v>1</v>
      </c>
      <c r="B11" s="107" t="s">
        <v>13</v>
      </c>
      <c r="C11" s="102" t="s">
        <v>298</v>
      </c>
      <c r="D11" s="103"/>
      <c r="E11" s="82" t="s">
        <v>15</v>
      </c>
      <c r="F11" s="82" t="s">
        <v>0</v>
      </c>
      <c r="G11" s="82" t="s">
        <v>0</v>
      </c>
      <c r="H11" s="82" t="s">
        <v>0</v>
      </c>
    </row>
    <row r="12" spans="1:8" ht="62" customHeight="1" x14ac:dyDescent="0.35">
      <c r="A12" s="107"/>
      <c r="B12" s="107"/>
      <c r="C12" s="102" t="s">
        <v>299</v>
      </c>
      <c r="D12" s="103"/>
      <c r="E12" s="82" t="s">
        <v>300</v>
      </c>
      <c r="F12" s="82" t="s">
        <v>301</v>
      </c>
      <c r="G12" s="82" t="s">
        <v>302</v>
      </c>
      <c r="H12" s="82" t="s">
        <v>0</v>
      </c>
    </row>
    <row r="13" spans="1:8" ht="31" customHeight="1" x14ac:dyDescent="0.35">
      <c r="A13" s="107">
        <v>2</v>
      </c>
      <c r="B13" s="107" t="s">
        <v>17</v>
      </c>
      <c r="C13" s="102" t="s">
        <v>303</v>
      </c>
      <c r="D13" s="103"/>
      <c r="E13" s="82" t="s">
        <v>15</v>
      </c>
      <c r="F13" s="82" t="s">
        <v>0</v>
      </c>
      <c r="G13" s="82" t="s">
        <v>0</v>
      </c>
      <c r="H13" s="82" t="s">
        <v>0</v>
      </c>
    </row>
    <row r="14" spans="1:8" ht="31" customHeight="1" x14ac:dyDescent="0.35">
      <c r="A14" s="107"/>
      <c r="B14" s="107"/>
      <c r="C14" s="102" t="s">
        <v>304</v>
      </c>
      <c r="D14" s="103"/>
      <c r="E14" s="107" t="s">
        <v>20</v>
      </c>
      <c r="F14" s="118">
        <v>1</v>
      </c>
      <c r="G14" s="85">
        <f>G15</f>
        <v>100</v>
      </c>
      <c r="H14" s="107" t="s">
        <v>0</v>
      </c>
    </row>
    <row r="15" spans="1:8" ht="15.5" x14ac:dyDescent="0.35">
      <c r="A15" s="107"/>
      <c r="B15" s="107"/>
      <c r="C15" s="102" t="s">
        <v>305</v>
      </c>
      <c r="D15" s="103"/>
      <c r="E15" s="107"/>
      <c r="F15" s="118"/>
      <c r="G15" s="85">
        <f>G16/G17*100</f>
        <v>100</v>
      </c>
      <c r="H15" s="107"/>
    </row>
    <row r="16" spans="1:8" ht="15.5" x14ac:dyDescent="0.35">
      <c r="A16" s="107"/>
      <c r="B16" s="107"/>
      <c r="C16" s="102" t="s">
        <v>306</v>
      </c>
      <c r="D16" s="103"/>
      <c r="E16" s="107"/>
      <c r="F16" s="118"/>
      <c r="G16" s="85">
        <v>150.76</v>
      </c>
      <c r="H16" s="107"/>
    </row>
    <row r="17" spans="1:8" ht="15.5" x14ac:dyDescent="0.35">
      <c r="A17" s="107"/>
      <c r="B17" s="107"/>
      <c r="C17" s="102" t="s">
        <v>307</v>
      </c>
      <c r="D17" s="103"/>
      <c r="E17" s="107"/>
      <c r="F17" s="118"/>
      <c r="G17" s="85">
        <v>150.76</v>
      </c>
      <c r="H17" s="107"/>
    </row>
    <row r="18" spans="1:8" ht="15.5" x14ac:dyDescent="0.35">
      <c r="A18" s="107"/>
      <c r="B18" s="107"/>
      <c r="C18" s="102" t="s">
        <v>308</v>
      </c>
      <c r="D18" s="103"/>
      <c r="E18" s="107" t="s">
        <v>20</v>
      </c>
      <c r="F18" s="107" t="s">
        <v>309</v>
      </c>
      <c r="G18" s="85">
        <f>G19</f>
        <v>52.003183868400114</v>
      </c>
      <c r="H18" s="107" t="s">
        <v>0</v>
      </c>
    </row>
    <row r="19" spans="1:8" ht="15.5" x14ac:dyDescent="0.35">
      <c r="A19" s="107"/>
      <c r="B19" s="107"/>
      <c r="C19" s="102" t="s">
        <v>310</v>
      </c>
      <c r="D19" s="103"/>
      <c r="E19" s="107"/>
      <c r="F19" s="107"/>
      <c r="G19" s="85">
        <f>G20/G21*100</f>
        <v>52.003183868400114</v>
      </c>
      <c r="H19" s="107"/>
    </row>
    <row r="20" spans="1:8" ht="15.5" x14ac:dyDescent="0.35">
      <c r="A20" s="107"/>
      <c r="B20" s="107"/>
      <c r="C20" s="102" t="s">
        <v>311</v>
      </c>
      <c r="D20" s="103"/>
      <c r="E20" s="107"/>
      <c r="F20" s="107"/>
      <c r="G20" s="85">
        <v>78.400000000000006</v>
      </c>
      <c r="H20" s="107"/>
    </row>
    <row r="21" spans="1:8" ht="15.5" x14ac:dyDescent="0.35">
      <c r="A21" s="107"/>
      <c r="B21" s="107"/>
      <c r="C21" s="102" t="s">
        <v>307</v>
      </c>
      <c r="D21" s="103"/>
      <c r="E21" s="107"/>
      <c r="F21" s="107"/>
      <c r="G21" s="85">
        <v>150.76</v>
      </c>
      <c r="H21" s="107"/>
    </row>
    <row r="22" spans="1:8" ht="15.5" x14ac:dyDescent="0.35">
      <c r="A22" s="107"/>
      <c r="B22" s="107"/>
      <c r="C22" s="102" t="s">
        <v>312</v>
      </c>
      <c r="D22" s="103"/>
      <c r="E22" s="82"/>
      <c r="F22" s="83" t="s">
        <v>313</v>
      </c>
      <c r="G22" s="82" t="s">
        <v>0</v>
      </c>
      <c r="H22" s="82" t="s">
        <v>0</v>
      </c>
    </row>
    <row r="23" spans="1:8" ht="15.5" x14ac:dyDescent="0.35">
      <c r="A23" s="107">
        <v>3</v>
      </c>
      <c r="B23" s="107" t="s">
        <v>371</v>
      </c>
      <c r="C23" s="102" t="s">
        <v>314</v>
      </c>
      <c r="D23" s="103"/>
      <c r="E23" s="82" t="s">
        <v>15</v>
      </c>
      <c r="F23" s="82" t="s">
        <v>0</v>
      </c>
      <c r="G23" s="82" t="s">
        <v>0</v>
      </c>
      <c r="H23" s="82" t="s">
        <v>0</v>
      </c>
    </row>
    <row r="24" spans="1:8" ht="15.5" x14ac:dyDescent="0.35">
      <c r="A24" s="107"/>
      <c r="B24" s="107"/>
      <c r="C24" s="102" t="s">
        <v>315</v>
      </c>
      <c r="D24" s="103"/>
      <c r="E24" s="82" t="s">
        <v>15</v>
      </c>
      <c r="F24" s="82" t="s">
        <v>0</v>
      </c>
      <c r="G24" s="82" t="s">
        <v>0</v>
      </c>
      <c r="H24" s="82" t="s">
        <v>0</v>
      </c>
    </row>
    <row r="25" spans="1:8" ht="15.5" x14ac:dyDescent="0.35">
      <c r="A25" s="82">
        <v>4</v>
      </c>
      <c r="B25" s="82" t="s">
        <v>30</v>
      </c>
      <c r="C25" s="102" t="s">
        <v>316</v>
      </c>
      <c r="D25" s="103"/>
      <c r="E25" s="82" t="s">
        <v>15</v>
      </c>
      <c r="F25" s="82" t="s">
        <v>0</v>
      </c>
      <c r="G25" s="82" t="s">
        <v>0</v>
      </c>
      <c r="H25" s="82" t="s">
        <v>0</v>
      </c>
    </row>
    <row r="26" spans="1:8" ht="15.5" x14ac:dyDescent="0.35">
      <c r="A26" s="107">
        <v>5</v>
      </c>
      <c r="B26" s="107" t="s">
        <v>372</v>
      </c>
      <c r="C26" s="102" t="s">
        <v>317</v>
      </c>
      <c r="D26" s="103"/>
      <c r="E26" s="82" t="s">
        <v>15</v>
      </c>
      <c r="F26" s="82" t="s">
        <v>0</v>
      </c>
      <c r="G26" s="82" t="s">
        <v>0</v>
      </c>
      <c r="H26" s="82" t="str">
        <f>G26</f>
        <v>Đạt</v>
      </c>
    </row>
    <row r="27" spans="1:8" ht="15.5" x14ac:dyDescent="0.35">
      <c r="A27" s="107"/>
      <c r="B27" s="107"/>
      <c r="C27" s="102" t="s">
        <v>318</v>
      </c>
      <c r="D27" s="103"/>
      <c r="E27" s="82" t="s">
        <v>15</v>
      </c>
      <c r="F27" s="82" t="s">
        <v>0</v>
      </c>
      <c r="G27" s="82" t="s">
        <v>0</v>
      </c>
      <c r="H27" s="82" t="s">
        <v>0</v>
      </c>
    </row>
    <row r="28" spans="1:8" ht="15.5" x14ac:dyDescent="0.35">
      <c r="A28" s="107"/>
      <c r="B28" s="107"/>
      <c r="C28" s="102" t="s">
        <v>319</v>
      </c>
      <c r="D28" s="103"/>
      <c r="E28" s="107" t="s">
        <v>20</v>
      </c>
      <c r="F28" s="107" t="s">
        <v>320</v>
      </c>
      <c r="G28" s="82" t="s">
        <v>0</v>
      </c>
      <c r="H28" s="107" t="s">
        <v>0</v>
      </c>
    </row>
    <row r="29" spans="1:8" ht="15.5" x14ac:dyDescent="0.35">
      <c r="A29" s="107"/>
      <c r="B29" s="107"/>
      <c r="C29" s="102" t="s">
        <v>322</v>
      </c>
      <c r="D29" s="103"/>
      <c r="E29" s="107"/>
      <c r="F29" s="107"/>
      <c r="G29" s="82" t="s">
        <v>321</v>
      </c>
      <c r="H29" s="107"/>
    </row>
    <row r="30" spans="1:8" ht="15.5" x14ac:dyDescent="0.35">
      <c r="A30" s="107"/>
      <c r="B30" s="107"/>
      <c r="C30" s="102" t="s">
        <v>323</v>
      </c>
      <c r="D30" s="103"/>
      <c r="E30" s="107"/>
      <c r="F30" s="107"/>
      <c r="G30" s="82">
        <v>3</v>
      </c>
      <c r="H30" s="107"/>
    </row>
    <row r="31" spans="1:8" ht="15.5" x14ac:dyDescent="0.35">
      <c r="A31" s="107"/>
      <c r="B31" s="107"/>
      <c r="C31" s="102" t="s">
        <v>324</v>
      </c>
      <c r="D31" s="103"/>
      <c r="E31" s="107"/>
      <c r="F31" s="107"/>
      <c r="G31" s="82">
        <v>4</v>
      </c>
      <c r="H31" s="107"/>
    </row>
    <row r="32" spans="1:8" ht="15.5" x14ac:dyDescent="0.35">
      <c r="A32" s="107"/>
      <c r="B32" s="107"/>
      <c r="C32" s="102" t="s">
        <v>325</v>
      </c>
      <c r="D32" s="103"/>
      <c r="E32" s="82" t="s">
        <v>15</v>
      </c>
      <c r="F32" s="82" t="s">
        <v>326</v>
      </c>
      <c r="G32" s="82" t="s">
        <v>0</v>
      </c>
      <c r="H32" s="82" t="s">
        <v>0</v>
      </c>
    </row>
    <row r="33" spans="1:8" ht="15.5" x14ac:dyDescent="0.35">
      <c r="A33" s="107">
        <v>6</v>
      </c>
      <c r="B33" s="107" t="s">
        <v>373</v>
      </c>
      <c r="C33" s="102" t="s">
        <v>327</v>
      </c>
      <c r="D33" s="103"/>
      <c r="E33" s="82" t="s">
        <v>15</v>
      </c>
      <c r="F33" s="82" t="s">
        <v>0</v>
      </c>
      <c r="G33" s="82" t="s">
        <v>0</v>
      </c>
      <c r="H33" s="82" t="s">
        <v>0</v>
      </c>
    </row>
    <row r="34" spans="1:8" ht="15.5" x14ac:dyDescent="0.35">
      <c r="A34" s="107"/>
      <c r="B34" s="107"/>
      <c r="C34" s="102" t="s">
        <v>328</v>
      </c>
      <c r="D34" s="103"/>
      <c r="E34" s="82" t="s">
        <v>15</v>
      </c>
      <c r="F34" s="82" t="s">
        <v>0</v>
      </c>
      <c r="G34" s="82" t="s">
        <v>0</v>
      </c>
      <c r="H34" s="82" t="s">
        <v>0</v>
      </c>
    </row>
    <row r="35" spans="1:8" ht="15.5" x14ac:dyDescent="0.35">
      <c r="A35" s="107"/>
      <c r="B35" s="107"/>
      <c r="C35" s="102" t="s">
        <v>329</v>
      </c>
      <c r="D35" s="103"/>
      <c r="E35" s="82" t="s">
        <v>15</v>
      </c>
      <c r="F35" s="82" t="s">
        <v>0</v>
      </c>
      <c r="G35" s="82" t="s">
        <v>0</v>
      </c>
      <c r="H35" s="82" t="s">
        <v>0</v>
      </c>
    </row>
    <row r="36" spans="1:8" ht="15.5" x14ac:dyDescent="0.35">
      <c r="A36" s="107"/>
      <c r="B36" s="107"/>
      <c r="C36" s="102" t="s">
        <v>330</v>
      </c>
      <c r="D36" s="103"/>
      <c r="E36" s="82" t="s">
        <v>15</v>
      </c>
      <c r="F36" s="82" t="s">
        <v>0</v>
      </c>
      <c r="G36" s="82" t="s">
        <v>0</v>
      </c>
      <c r="H36" s="82" t="s">
        <v>0</v>
      </c>
    </row>
    <row r="37" spans="1:8" ht="15.5" x14ac:dyDescent="0.35">
      <c r="A37" s="107">
        <v>7</v>
      </c>
      <c r="B37" s="107" t="s">
        <v>374</v>
      </c>
      <c r="C37" s="102" t="s">
        <v>331</v>
      </c>
      <c r="D37" s="103"/>
      <c r="E37" s="82" t="s">
        <v>15</v>
      </c>
      <c r="F37" s="82" t="s">
        <v>0</v>
      </c>
      <c r="G37" s="82" t="s">
        <v>0</v>
      </c>
      <c r="H37" s="82" t="s">
        <v>0</v>
      </c>
    </row>
    <row r="38" spans="1:8" ht="15.5" x14ac:dyDescent="0.35">
      <c r="A38" s="107"/>
      <c r="B38" s="107"/>
      <c r="C38" s="102" t="s">
        <v>332</v>
      </c>
      <c r="D38" s="103"/>
      <c r="E38" s="107" t="s">
        <v>20</v>
      </c>
      <c r="F38" s="107" t="s">
        <v>333</v>
      </c>
      <c r="G38" s="85" t="s">
        <v>0</v>
      </c>
      <c r="H38" s="107" t="s">
        <v>0</v>
      </c>
    </row>
    <row r="39" spans="1:8" ht="15.5" x14ac:dyDescent="0.35">
      <c r="A39" s="107"/>
      <c r="B39" s="107"/>
      <c r="C39" s="102" t="s">
        <v>334</v>
      </c>
      <c r="D39" s="103"/>
      <c r="E39" s="107"/>
      <c r="F39" s="107"/>
      <c r="G39" s="85">
        <f>G40/G41*100</f>
        <v>64.111897368019143</v>
      </c>
      <c r="H39" s="107"/>
    </row>
    <row r="40" spans="1:8" ht="15.5" x14ac:dyDescent="0.35">
      <c r="A40" s="107"/>
      <c r="B40" s="107"/>
      <c r="C40" s="102" t="s">
        <v>335</v>
      </c>
      <c r="D40" s="103"/>
      <c r="E40" s="107"/>
      <c r="F40" s="107"/>
      <c r="G40" s="86">
        <v>25187</v>
      </c>
      <c r="H40" s="107"/>
    </row>
    <row r="41" spans="1:8" ht="15.5" x14ac:dyDescent="0.35">
      <c r="A41" s="107"/>
      <c r="B41" s="107"/>
      <c r="C41" s="102" t="s">
        <v>336</v>
      </c>
      <c r="D41" s="103"/>
      <c r="E41" s="107"/>
      <c r="F41" s="107"/>
      <c r="G41" s="86">
        <v>39286</v>
      </c>
      <c r="H41" s="107"/>
    </row>
    <row r="42" spans="1:8" ht="15.5" x14ac:dyDescent="0.35">
      <c r="A42" s="107"/>
      <c r="B42" s="107"/>
      <c r="C42" s="102" t="s">
        <v>337</v>
      </c>
      <c r="D42" s="103"/>
      <c r="E42" s="82" t="s">
        <v>338</v>
      </c>
      <c r="F42" s="82" t="s">
        <v>301</v>
      </c>
      <c r="G42" s="82" t="s">
        <v>0</v>
      </c>
      <c r="H42" s="82" t="s">
        <v>0</v>
      </c>
    </row>
    <row r="43" spans="1:8" ht="15.5" x14ac:dyDescent="0.35">
      <c r="A43" s="107"/>
      <c r="B43" s="107"/>
      <c r="C43" s="102" t="s">
        <v>339</v>
      </c>
      <c r="D43" s="103"/>
      <c r="E43" s="82" t="s">
        <v>300</v>
      </c>
      <c r="F43" s="82" t="s">
        <v>301</v>
      </c>
      <c r="G43" s="82">
        <v>2</v>
      </c>
      <c r="H43" s="82" t="s">
        <v>0</v>
      </c>
    </row>
    <row r="44" spans="1:8" ht="15.5" x14ac:dyDescent="0.35">
      <c r="A44" s="107"/>
      <c r="B44" s="107"/>
      <c r="C44" s="102" t="s">
        <v>340</v>
      </c>
      <c r="D44" s="103"/>
      <c r="E44" s="82" t="s">
        <v>15</v>
      </c>
      <c r="F44" s="82" t="s">
        <v>0</v>
      </c>
      <c r="G44" s="82" t="s">
        <v>0</v>
      </c>
      <c r="H44" s="82" t="s">
        <v>0</v>
      </c>
    </row>
    <row r="45" spans="1:8" ht="18.5" x14ac:dyDescent="0.35">
      <c r="A45" s="107"/>
      <c r="B45" s="107"/>
      <c r="C45" s="102" t="s">
        <v>341</v>
      </c>
      <c r="D45" s="103"/>
      <c r="E45" s="82" t="s">
        <v>342</v>
      </c>
      <c r="F45" s="82" t="s">
        <v>343</v>
      </c>
      <c r="G45" s="82" t="s">
        <v>0</v>
      </c>
      <c r="H45" s="111" t="s">
        <v>0</v>
      </c>
    </row>
    <row r="46" spans="1:8" ht="34" x14ac:dyDescent="0.35">
      <c r="A46" s="107"/>
      <c r="B46" s="107"/>
      <c r="C46" s="102" t="s">
        <v>378</v>
      </c>
      <c r="D46" s="103"/>
      <c r="E46" s="82"/>
      <c r="F46" s="82" t="s">
        <v>380</v>
      </c>
      <c r="G46" s="85">
        <f>G47/G48</f>
        <v>8.220107458337127</v>
      </c>
      <c r="H46" s="112"/>
    </row>
    <row r="47" spans="1:8" ht="18.5" x14ac:dyDescent="0.35">
      <c r="A47" s="107"/>
      <c r="B47" s="107"/>
      <c r="C47" s="102" t="s">
        <v>377</v>
      </c>
      <c r="D47" s="103"/>
      <c r="E47" s="82"/>
      <c r="F47" s="82" t="s">
        <v>381</v>
      </c>
      <c r="G47" s="86">
        <v>180530</v>
      </c>
      <c r="H47" s="112"/>
    </row>
    <row r="48" spans="1:8" ht="15.5" x14ac:dyDescent="0.35">
      <c r="A48" s="107"/>
      <c r="B48" s="107"/>
      <c r="C48" s="102" t="s">
        <v>376</v>
      </c>
      <c r="D48" s="103"/>
      <c r="E48" s="82"/>
      <c r="F48" s="82" t="s">
        <v>379</v>
      </c>
      <c r="G48" s="86">
        <v>21962</v>
      </c>
      <c r="H48" s="113"/>
    </row>
    <row r="49" spans="1:8" ht="15.5" x14ac:dyDescent="0.35">
      <c r="A49" s="107"/>
      <c r="B49" s="107"/>
      <c r="C49" s="102" t="s">
        <v>344</v>
      </c>
      <c r="D49" s="103"/>
      <c r="E49" s="107" t="s">
        <v>20</v>
      </c>
      <c r="F49" s="107" t="s">
        <v>345</v>
      </c>
      <c r="G49" s="85" t="s">
        <v>0</v>
      </c>
      <c r="H49" s="107" t="s">
        <v>0</v>
      </c>
    </row>
    <row r="50" spans="1:8" ht="15.5" x14ac:dyDescent="0.35">
      <c r="A50" s="107"/>
      <c r="B50" s="107"/>
      <c r="C50" s="102" t="s">
        <v>346</v>
      </c>
      <c r="D50" s="103"/>
      <c r="E50" s="107"/>
      <c r="F50" s="107"/>
      <c r="G50" s="85">
        <f>G51/G52*100</f>
        <v>71.610751921804209</v>
      </c>
      <c r="H50" s="107"/>
    </row>
    <row r="51" spans="1:8" ht="15.5" x14ac:dyDescent="0.35">
      <c r="A51" s="107"/>
      <c r="B51" s="107"/>
      <c r="C51" s="102" t="s">
        <v>347</v>
      </c>
      <c r="D51" s="103"/>
      <c r="E51" s="107"/>
      <c r="F51" s="107"/>
      <c r="G51" s="86">
        <v>28133</v>
      </c>
      <c r="H51" s="107"/>
    </row>
    <row r="52" spans="1:8" ht="15.5" x14ac:dyDescent="0.35">
      <c r="A52" s="107"/>
      <c r="B52" s="107"/>
      <c r="C52" s="102" t="s">
        <v>336</v>
      </c>
      <c r="D52" s="103"/>
      <c r="E52" s="107"/>
      <c r="F52" s="107"/>
      <c r="G52" s="86">
        <v>39286</v>
      </c>
      <c r="H52" s="107"/>
    </row>
    <row r="53" spans="1:8" ht="15.5" x14ac:dyDescent="0.35">
      <c r="A53" s="107"/>
      <c r="B53" s="107"/>
      <c r="C53" s="102" t="s">
        <v>348</v>
      </c>
      <c r="D53" s="103"/>
      <c r="E53" s="82" t="s">
        <v>20</v>
      </c>
      <c r="F53" s="84">
        <v>1</v>
      </c>
      <c r="G53" s="82" t="s">
        <v>302</v>
      </c>
      <c r="H53" s="82" t="s">
        <v>0</v>
      </c>
    </row>
    <row r="54" spans="1:8" ht="31" customHeight="1" x14ac:dyDescent="0.35">
      <c r="A54" s="111">
        <v>8</v>
      </c>
      <c r="B54" s="111" t="s">
        <v>110</v>
      </c>
      <c r="C54" s="102" t="s">
        <v>349</v>
      </c>
      <c r="D54" s="103"/>
      <c r="E54" s="107" t="s">
        <v>20</v>
      </c>
      <c r="F54" s="117" t="s">
        <v>350</v>
      </c>
      <c r="G54" s="85" t="s">
        <v>0</v>
      </c>
      <c r="H54" s="107" t="s">
        <v>0</v>
      </c>
    </row>
    <row r="55" spans="1:8" ht="15.5" x14ac:dyDescent="0.35">
      <c r="A55" s="112"/>
      <c r="B55" s="112"/>
      <c r="C55" s="102" t="s">
        <v>351</v>
      </c>
      <c r="D55" s="103"/>
      <c r="E55" s="107"/>
      <c r="F55" s="117"/>
      <c r="G55" s="85">
        <f>G56/G57*100</f>
        <v>96.74679537405585</v>
      </c>
      <c r="H55" s="107"/>
    </row>
    <row r="56" spans="1:8" ht="15.5" x14ac:dyDescent="0.35">
      <c r="A56" s="112"/>
      <c r="B56" s="112"/>
      <c r="C56" s="102" t="s">
        <v>352</v>
      </c>
      <c r="D56" s="103"/>
      <c r="E56" s="107"/>
      <c r="F56" s="117"/>
      <c r="G56" s="86">
        <v>30869</v>
      </c>
      <c r="H56" s="107"/>
    </row>
    <row r="57" spans="1:8" ht="15.5" x14ac:dyDescent="0.35">
      <c r="A57" s="112"/>
      <c r="B57" s="112"/>
      <c r="C57" s="102" t="s">
        <v>353</v>
      </c>
      <c r="D57" s="103"/>
      <c r="E57" s="107"/>
      <c r="F57" s="117"/>
      <c r="G57" s="86">
        <v>31907</v>
      </c>
      <c r="H57" s="107"/>
    </row>
    <row r="58" spans="1:8" ht="15.5" x14ac:dyDescent="0.35">
      <c r="A58" s="112"/>
      <c r="B58" s="112"/>
      <c r="C58" s="102" t="s">
        <v>354</v>
      </c>
      <c r="D58" s="103"/>
      <c r="E58" s="107" t="s">
        <v>20</v>
      </c>
      <c r="F58" s="107" t="s">
        <v>355</v>
      </c>
      <c r="G58" s="85" t="s">
        <v>0</v>
      </c>
      <c r="H58" s="107" t="s">
        <v>0</v>
      </c>
    </row>
    <row r="59" spans="1:8" ht="15.5" x14ac:dyDescent="0.35">
      <c r="A59" s="112"/>
      <c r="B59" s="112"/>
      <c r="C59" s="102" t="s">
        <v>356</v>
      </c>
      <c r="D59" s="103"/>
      <c r="E59" s="107"/>
      <c r="F59" s="107"/>
      <c r="G59" s="85">
        <f>G60/G61*100</f>
        <v>100</v>
      </c>
      <c r="H59" s="107"/>
    </row>
    <row r="60" spans="1:8" ht="15.5" x14ac:dyDescent="0.35">
      <c r="A60" s="112"/>
      <c r="B60" s="112"/>
      <c r="C60" s="102" t="s">
        <v>357</v>
      </c>
      <c r="D60" s="103"/>
      <c r="E60" s="107"/>
      <c r="F60" s="107"/>
      <c r="G60" s="82">
        <v>14</v>
      </c>
      <c r="H60" s="107"/>
    </row>
    <row r="61" spans="1:8" ht="15.5" x14ac:dyDescent="0.35">
      <c r="A61" s="112"/>
      <c r="B61" s="112"/>
      <c r="C61" s="102" t="s">
        <v>358</v>
      </c>
      <c r="D61" s="103"/>
      <c r="E61" s="107"/>
      <c r="F61" s="107"/>
      <c r="G61" s="82">
        <v>14</v>
      </c>
      <c r="H61" s="107"/>
    </row>
    <row r="62" spans="1:8" ht="15.5" x14ac:dyDescent="0.35">
      <c r="A62" s="112"/>
      <c r="B62" s="112"/>
      <c r="C62" s="102" t="s">
        <v>359</v>
      </c>
      <c r="D62" s="103"/>
      <c r="E62" s="82" t="s">
        <v>15</v>
      </c>
      <c r="F62" s="82" t="s">
        <v>0</v>
      </c>
      <c r="G62" s="82" t="s">
        <v>0</v>
      </c>
      <c r="H62" s="82" t="s">
        <v>0</v>
      </c>
    </row>
    <row r="63" spans="1:8" ht="15.5" x14ac:dyDescent="0.35">
      <c r="A63" s="112"/>
      <c r="B63" s="112"/>
      <c r="C63" s="102" t="s">
        <v>360</v>
      </c>
      <c r="D63" s="103"/>
      <c r="E63" s="82" t="s">
        <v>15</v>
      </c>
      <c r="F63" s="82" t="s">
        <v>0</v>
      </c>
      <c r="G63" s="82" t="s">
        <v>0</v>
      </c>
      <c r="H63" s="82" t="s">
        <v>0</v>
      </c>
    </row>
    <row r="64" spans="1:8" ht="15.5" x14ac:dyDescent="0.35">
      <c r="A64" s="112"/>
      <c r="B64" s="112"/>
      <c r="C64" s="102" t="s">
        <v>361</v>
      </c>
      <c r="D64" s="103"/>
      <c r="E64" s="82" t="s">
        <v>20</v>
      </c>
      <c r="F64" s="82">
        <v>100</v>
      </c>
      <c r="G64" s="92" t="s">
        <v>0</v>
      </c>
      <c r="H64" s="114" t="s">
        <v>0</v>
      </c>
    </row>
    <row r="65" spans="1:8" ht="15.5" x14ac:dyDescent="0.35">
      <c r="A65" s="112"/>
      <c r="B65" s="112"/>
      <c r="C65" s="102" t="s">
        <v>382</v>
      </c>
      <c r="D65" s="103"/>
      <c r="E65" s="82"/>
      <c r="F65" s="82"/>
      <c r="G65" s="92">
        <f>G66/G67*100</f>
        <v>100</v>
      </c>
      <c r="H65" s="115"/>
    </row>
    <row r="66" spans="1:8" ht="15.5" x14ac:dyDescent="0.35">
      <c r="A66" s="112"/>
      <c r="B66" s="112"/>
      <c r="C66" s="102" t="s">
        <v>383</v>
      </c>
      <c r="D66" s="103"/>
      <c r="E66" s="82"/>
      <c r="F66" s="82"/>
      <c r="G66" s="92">
        <v>103</v>
      </c>
      <c r="H66" s="115"/>
    </row>
    <row r="67" spans="1:8" ht="22.5" customHeight="1" x14ac:dyDescent="0.35">
      <c r="A67" s="113"/>
      <c r="B67" s="113"/>
      <c r="C67" s="102" t="s">
        <v>384</v>
      </c>
      <c r="D67" s="103"/>
      <c r="E67" s="82"/>
      <c r="F67" s="82"/>
      <c r="G67" s="92">
        <v>103</v>
      </c>
      <c r="H67" s="116"/>
    </row>
    <row r="68" spans="1:8" ht="15.5" x14ac:dyDescent="0.35">
      <c r="A68" s="107">
        <v>9</v>
      </c>
      <c r="B68" s="107" t="s">
        <v>375</v>
      </c>
      <c r="C68" s="102" t="s">
        <v>362</v>
      </c>
      <c r="D68" s="103"/>
      <c r="E68" s="82" t="s">
        <v>15</v>
      </c>
      <c r="F68" s="82" t="s">
        <v>0</v>
      </c>
      <c r="G68" s="82" t="s">
        <v>0</v>
      </c>
      <c r="H68" s="82" t="s">
        <v>0</v>
      </c>
    </row>
    <row r="69" spans="1:8" ht="15.5" x14ac:dyDescent="0.35">
      <c r="A69" s="107"/>
      <c r="B69" s="107"/>
      <c r="C69" s="102" t="s">
        <v>363</v>
      </c>
      <c r="D69" s="103"/>
      <c r="E69" s="107" t="s">
        <v>20</v>
      </c>
      <c r="F69" s="107">
        <v>100</v>
      </c>
      <c r="G69" s="82" t="s">
        <v>0</v>
      </c>
      <c r="H69" s="107" t="s">
        <v>0</v>
      </c>
    </row>
    <row r="70" spans="1:8" ht="15.5" x14ac:dyDescent="0.35">
      <c r="A70" s="107"/>
      <c r="B70" s="107"/>
      <c r="C70" s="102" t="s">
        <v>356</v>
      </c>
      <c r="D70" s="103"/>
      <c r="E70" s="107"/>
      <c r="F70" s="107"/>
      <c r="G70" s="82">
        <v>100</v>
      </c>
      <c r="H70" s="107"/>
    </row>
    <row r="71" spans="1:8" ht="15.5" x14ac:dyDescent="0.35">
      <c r="A71" s="107"/>
      <c r="B71" s="107"/>
      <c r="C71" s="102" t="s">
        <v>364</v>
      </c>
      <c r="D71" s="103"/>
      <c r="E71" s="107"/>
      <c r="F71" s="107"/>
      <c r="G71" s="82">
        <v>6</v>
      </c>
      <c r="H71" s="107"/>
    </row>
    <row r="72" spans="1:8" ht="15.5" x14ac:dyDescent="0.35">
      <c r="A72" s="107"/>
      <c r="B72" s="107"/>
      <c r="C72" s="102" t="s">
        <v>365</v>
      </c>
      <c r="D72" s="103"/>
      <c r="E72" s="107"/>
      <c r="F72" s="107"/>
      <c r="G72" s="82">
        <v>6</v>
      </c>
      <c r="H72" s="107"/>
    </row>
    <row r="73" spans="1:8" ht="15.5" x14ac:dyDescent="0.35">
      <c r="A73" s="107"/>
      <c r="B73" s="107"/>
      <c r="C73" s="102" t="s">
        <v>366</v>
      </c>
      <c r="D73" s="103"/>
      <c r="E73" s="82"/>
      <c r="F73" s="82" t="s">
        <v>367</v>
      </c>
      <c r="G73" s="82" t="s">
        <v>0</v>
      </c>
      <c r="H73" s="82" t="s">
        <v>0</v>
      </c>
    </row>
    <row r="74" spans="1:8" ht="23.5" customHeight="1" x14ac:dyDescent="0.35">
      <c r="A74" s="107"/>
      <c r="B74" s="107"/>
      <c r="C74" s="102" t="s">
        <v>368</v>
      </c>
      <c r="D74" s="103"/>
      <c r="E74" s="82" t="s">
        <v>15</v>
      </c>
      <c r="F74" s="82" t="s">
        <v>0</v>
      </c>
      <c r="G74" s="82" t="s">
        <v>0</v>
      </c>
      <c r="H74" s="82" t="s">
        <v>0</v>
      </c>
    </row>
    <row r="75" spans="1:8" ht="15.5" x14ac:dyDescent="0.35">
      <c r="A75" s="107"/>
      <c r="B75" s="107"/>
      <c r="C75" s="102" t="s">
        <v>369</v>
      </c>
      <c r="D75" s="103"/>
      <c r="E75" s="82" t="s">
        <v>15</v>
      </c>
      <c r="F75" s="82" t="s">
        <v>0</v>
      </c>
      <c r="G75" s="82" t="s">
        <v>0</v>
      </c>
      <c r="H75" s="82" t="s">
        <v>0</v>
      </c>
    </row>
    <row r="76" spans="1:8" ht="15.5" x14ac:dyDescent="0.35">
      <c r="A76" s="107"/>
      <c r="B76" s="107"/>
      <c r="C76" s="102" t="s">
        <v>370</v>
      </c>
      <c r="D76" s="103"/>
      <c r="E76" s="82" t="s">
        <v>15</v>
      </c>
      <c r="F76" s="82" t="s">
        <v>0</v>
      </c>
      <c r="G76" s="82" t="s">
        <v>0</v>
      </c>
      <c r="H76" s="82" t="s">
        <v>0</v>
      </c>
    </row>
  </sheetData>
  <sheetProtection algorithmName="SHA-512" hashValue="GR+Oi5vN7UI6T/ChPJGbRvPSfbXVzYh+56j/+v1JXAyBU1aLkZ2iJ3QrAXBSPw/8MBQaJrkSeIcD7X43dIQgyg==" saltValue="8J8ZHHeDcO3fJDtN4MXIhA==" spinCount="100000" sheet="1" objects="1" scenarios="1"/>
  <mergeCells count="122">
    <mergeCell ref="C6:D8"/>
    <mergeCell ref="A6:A8"/>
    <mergeCell ref="B6:B8"/>
    <mergeCell ref="F6:F8"/>
    <mergeCell ref="G6:G8"/>
    <mergeCell ref="H6:H8"/>
    <mergeCell ref="C69:D69"/>
    <mergeCell ref="C70:D70"/>
    <mergeCell ref="C68:D68"/>
    <mergeCell ref="C63:D63"/>
    <mergeCell ref="C61:D61"/>
    <mergeCell ref="C62:D62"/>
    <mergeCell ref="C60:D60"/>
    <mergeCell ref="C51:D51"/>
    <mergeCell ref="H49:H52"/>
    <mergeCell ref="C46:D46"/>
    <mergeCell ref="C44:D44"/>
    <mergeCell ref="C45:D45"/>
    <mergeCell ref="C43:D43"/>
    <mergeCell ref="H38:H41"/>
    <mergeCell ref="C38:D38"/>
    <mergeCell ref="C36:D36"/>
    <mergeCell ref="C37:D37"/>
    <mergeCell ref="C34:D34"/>
    <mergeCell ref="H69:H72"/>
    <mergeCell ref="C35:D35"/>
    <mergeCell ref="E14:E17"/>
    <mergeCell ref="F14:F17"/>
    <mergeCell ref="H14:H17"/>
    <mergeCell ref="E18:E21"/>
    <mergeCell ref="F18:F21"/>
    <mergeCell ref="H18:H21"/>
    <mergeCell ref="C18:D18"/>
    <mergeCell ref="C19:D19"/>
    <mergeCell ref="C14:D14"/>
    <mergeCell ref="H28:H31"/>
    <mergeCell ref="C28:D28"/>
    <mergeCell ref="C26:D26"/>
    <mergeCell ref="C27:D27"/>
    <mergeCell ref="C24:D24"/>
    <mergeCell ref="C25:D25"/>
    <mergeCell ref="C23:D23"/>
    <mergeCell ref="E49:E52"/>
    <mergeCell ref="F49:F52"/>
    <mergeCell ref="C39:D39"/>
    <mergeCell ref="C40:D40"/>
    <mergeCell ref="E28:E31"/>
    <mergeCell ref="F28:F31"/>
    <mergeCell ref="C32:D32"/>
    <mergeCell ref="A68:A76"/>
    <mergeCell ref="B68:B76"/>
    <mergeCell ref="E69:E72"/>
    <mergeCell ref="F69:F72"/>
    <mergeCell ref="C29:D29"/>
    <mergeCell ref="C30:D30"/>
    <mergeCell ref="C31:D31"/>
    <mergeCell ref="C74:D74"/>
    <mergeCell ref="C75:D75"/>
    <mergeCell ref="C76:D76"/>
    <mergeCell ref="C72:D72"/>
    <mergeCell ref="C73:D73"/>
    <mergeCell ref="C71:D71"/>
    <mergeCell ref="C33:D33"/>
    <mergeCell ref="A54:A67"/>
    <mergeCell ref="B54:B67"/>
    <mergeCell ref="H64:H67"/>
    <mergeCell ref="E54:E57"/>
    <mergeCell ref="F54:F57"/>
    <mergeCell ref="H54:H57"/>
    <mergeCell ref="E58:E61"/>
    <mergeCell ref="F58:F61"/>
    <mergeCell ref="H58:H61"/>
    <mergeCell ref="C58:D58"/>
    <mergeCell ref="C59:D59"/>
    <mergeCell ref="C17:D17"/>
    <mergeCell ref="A13:A22"/>
    <mergeCell ref="B13:B22"/>
    <mergeCell ref="C13:D13"/>
    <mergeCell ref="C12:D12"/>
    <mergeCell ref="A11:A12"/>
    <mergeCell ref="B11:B12"/>
    <mergeCell ref="E6:E8"/>
    <mergeCell ref="H45:H48"/>
    <mergeCell ref="A33:A36"/>
    <mergeCell ref="B33:B36"/>
    <mergeCell ref="A37:A53"/>
    <mergeCell ref="B37:B53"/>
    <mergeCell ref="E38:E41"/>
    <mergeCell ref="F38:F41"/>
    <mergeCell ref="C49:D49"/>
    <mergeCell ref="C50:D50"/>
    <mergeCell ref="C20:D20"/>
    <mergeCell ref="C21:D21"/>
    <mergeCell ref="C22:D22"/>
    <mergeCell ref="A23:A24"/>
    <mergeCell ref="B23:B24"/>
    <mergeCell ref="A26:A32"/>
    <mergeCell ref="B26:B32"/>
    <mergeCell ref="A1:C1"/>
    <mergeCell ref="A2:C2"/>
    <mergeCell ref="D1:H1"/>
    <mergeCell ref="D2:H2"/>
    <mergeCell ref="A4:H4"/>
    <mergeCell ref="C64:D64"/>
    <mergeCell ref="C65:D65"/>
    <mergeCell ref="C66:D66"/>
    <mergeCell ref="C67:D67"/>
    <mergeCell ref="C52:D52"/>
    <mergeCell ref="C53:D53"/>
    <mergeCell ref="C54:D54"/>
    <mergeCell ref="C55:D55"/>
    <mergeCell ref="C56:D56"/>
    <mergeCell ref="C57:D57"/>
    <mergeCell ref="C41:D41"/>
    <mergeCell ref="C42:D42"/>
    <mergeCell ref="C47:D47"/>
    <mergeCell ref="C48:D48"/>
    <mergeCell ref="A9:D9"/>
    <mergeCell ref="A10:D10"/>
    <mergeCell ref="C11:D11"/>
    <mergeCell ref="C15:D15"/>
    <mergeCell ref="C16:D16"/>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542C4-62E8-432D-B595-A2A08129435C}">
  <sheetPr>
    <pageSetUpPr fitToPage="1"/>
  </sheetPr>
  <dimension ref="A2:V178"/>
  <sheetViews>
    <sheetView tabSelected="1" topLeftCell="C1" zoomScale="56" zoomScaleNormal="56" workbookViewId="0">
      <selection activeCell="O15" sqref="O15"/>
    </sheetView>
  </sheetViews>
  <sheetFormatPr defaultColWidth="9.08984375" defaultRowHeight="14" x14ac:dyDescent="0.35"/>
  <cols>
    <col min="1" max="1" width="5.90625" style="1" customWidth="1"/>
    <col min="2" max="2" width="9.08984375" style="1"/>
    <col min="3" max="3" width="9.453125" style="1" customWidth="1"/>
    <col min="4" max="4" width="37.453125" style="17" customWidth="1"/>
    <col min="5" max="5" width="37.90625" style="17" customWidth="1"/>
    <col min="6" max="6" width="13.90625" style="3" bestFit="1" customWidth="1"/>
    <col min="7" max="8" width="9.08984375" style="3"/>
    <col min="9" max="9" width="9.54296875" style="3" bestFit="1" customWidth="1"/>
    <col min="10" max="10" width="13.54296875" style="3" bestFit="1" customWidth="1"/>
    <col min="11" max="11" width="6.08984375" style="3" hidden="1" customWidth="1"/>
    <col min="12" max="22" width="12.453125" style="30" customWidth="1"/>
    <col min="23" max="16384" width="9.08984375" style="1"/>
  </cols>
  <sheetData>
    <row r="2" spans="1:22" s="12" customFormat="1" ht="16.5" x14ac:dyDescent="0.35">
      <c r="A2" s="168" t="s">
        <v>209</v>
      </c>
      <c r="B2" s="168"/>
      <c r="C2" s="168"/>
      <c r="D2" s="168"/>
      <c r="E2" s="18"/>
      <c r="F2" s="168" t="s">
        <v>113</v>
      </c>
      <c r="G2" s="168"/>
      <c r="H2" s="168"/>
      <c r="I2" s="168"/>
      <c r="J2" s="168"/>
      <c r="K2" s="168"/>
      <c r="L2" s="168"/>
      <c r="M2" s="168"/>
      <c r="N2" s="168"/>
      <c r="O2" s="168"/>
      <c r="P2" s="168"/>
      <c r="Q2" s="168"/>
      <c r="R2" s="168"/>
      <c r="S2" s="168"/>
      <c r="T2" s="168"/>
      <c r="U2" s="168"/>
      <c r="V2" s="168"/>
    </row>
    <row r="3" spans="1:22" s="12" customFormat="1" ht="17.5" x14ac:dyDescent="0.35">
      <c r="A3" s="168" t="s">
        <v>210</v>
      </c>
      <c r="B3" s="168"/>
      <c r="C3" s="168"/>
      <c r="D3" s="168"/>
      <c r="E3" s="18"/>
      <c r="F3" s="126" t="s">
        <v>114</v>
      </c>
      <c r="G3" s="126"/>
      <c r="H3" s="126"/>
      <c r="I3" s="126"/>
      <c r="J3" s="126"/>
      <c r="K3" s="126"/>
      <c r="L3" s="126"/>
      <c r="M3" s="126"/>
      <c r="N3" s="126"/>
      <c r="O3" s="126"/>
      <c r="P3" s="126"/>
      <c r="Q3" s="126"/>
      <c r="R3" s="126"/>
      <c r="S3" s="126"/>
      <c r="T3" s="126"/>
      <c r="U3" s="126"/>
      <c r="V3" s="126"/>
    </row>
    <row r="4" spans="1:22" s="12" customFormat="1" ht="16.5" x14ac:dyDescent="0.35">
      <c r="D4" s="18"/>
      <c r="E4" s="18"/>
      <c r="F4" s="11"/>
      <c r="G4" s="11"/>
      <c r="H4" s="11"/>
      <c r="I4" s="11"/>
      <c r="J4" s="11"/>
      <c r="K4" s="11"/>
      <c r="L4" s="33"/>
      <c r="M4" s="33"/>
      <c r="N4" s="33"/>
      <c r="O4" s="33"/>
      <c r="P4" s="33"/>
      <c r="Q4" s="33"/>
      <c r="R4" s="33"/>
      <c r="S4" s="33"/>
      <c r="T4" s="33"/>
      <c r="U4" s="33"/>
      <c r="V4" s="33"/>
    </row>
    <row r="5" spans="1:22" s="12" customFormat="1" ht="16.5" x14ac:dyDescent="0.35">
      <c r="D5" s="18"/>
      <c r="E5" s="18"/>
      <c r="F5" s="11"/>
      <c r="G5" s="11"/>
      <c r="H5" s="11"/>
      <c r="I5" s="11"/>
      <c r="J5" s="11"/>
      <c r="K5" s="11"/>
      <c r="L5" s="33"/>
      <c r="M5" s="33"/>
      <c r="N5" s="33"/>
      <c r="O5" s="33"/>
      <c r="P5" s="33"/>
      <c r="Q5" s="33"/>
      <c r="R5" s="33"/>
      <c r="S5" s="33"/>
      <c r="T5" s="33"/>
      <c r="U5" s="33"/>
      <c r="V5" s="33"/>
    </row>
    <row r="6" spans="1:22" ht="20" x14ac:dyDescent="0.35">
      <c r="A6" s="169" t="s">
        <v>232</v>
      </c>
      <c r="B6" s="169"/>
      <c r="C6" s="169"/>
      <c r="D6" s="169"/>
      <c r="E6" s="169"/>
      <c r="F6" s="169"/>
      <c r="G6" s="169"/>
      <c r="H6" s="169"/>
      <c r="I6" s="169"/>
      <c r="J6" s="169"/>
      <c r="K6" s="169"/>
      <c r="L6" s="169"/>
      <c r="M6" s="169"/>
      <c r="N6" s="169"/>
      <c r="O6" s="169"/>
      <c r="P6" s="169"/>
      <c r="Q6" s="169"/>
      <c r="R6" s="169"/>
      <c r="S6" s="169"/>
      <c r="T6" s="169"/>
      <c r="U6" s="169"/>
      <c r="V6" s="169"/>
    </row>
    <row r="7" spans="1:22" ht="18" x14ac:dyDescent="0.35">
      <c r="A7" s="141" t="s">
        <v>233</v>
      </c>
      <c r="B7" s="141"/>
      <c r="C7" s="141"/>
      <c r="D7" s="141"/>
      <c r="E7" s="141"/>
      <c r="F7" s="141"/>
      <c r="G7" s="141"/>
      <c r="H7" s="141"/>
      <c r="I7" s="141"/>
      <c r="J7" s="141"/>
      <c r="K7" s="141"/>
      <c r="L7" s="141"/>
      <c r="M7" s="141"/>
      <c r="N7" s="141"/>
      <c r="O7" s="141"/>
      <c r="P7" s="141"/>
      <c r="Q7" s="141"/>
      <c r="R7" s="141"/>
      <c r="S7" s="141"/>
      <c r="T7" s="141"/>
      <c r="U7" s="141"/>
      <c r="V7" s="141"/>
    </row>
    <row r="8" spans="1:22" ht="7.5" customHeight="1" x14ac:dyDescent="0.35"/>
    <row r="9" spans="1:22" ht="6" customHeight="1" x14ac:dyDescent="0.35"/>
    <row r="10" spans="1:22" ht="23.25" customHeight="1" x14ac:dyDescent="0.35">
      <c r="A10" s="140" t="s">
        <v>1</v>
      </c>
      <c r="B10" s="140" t="s">
        <v>2</v>
      </c>
      <c r="C10" s="140" t="s">
        <v>3</v>
      </c>
      <c r="D10" s="140" t="s">
        <v>4</v>
      </c>
      <c r="E10" s="140" t="s">
        <v>5</v>
      </c>
      <c r="F10" s="140" t="s">
        <v>6</v>
      </c>
      <c r="G10" s="140" t="s">
        <v>7</v>
      </c>
      <c r="H10" s="170" t="s">
        <v>215</v>
      </c>
      <c r="I10" s="171"/>
      <c r="J10" s="172"/>
      <c r="K10" s="128"/>
      <c r="L10" s="54">
        <v>1</v>
      </c>
      <c r="M10" s="54">
        <v>2</v>
      </c>
      <c r="N10" s="54">
        <v>3</v>
      </c>
      <c r="O10" s="54">
        <v>4</v>
      </c>
      <c r="P10" s="54">
        <v>5</v>
      </c>
      <c r="Q10" s="54">
        <v>6</v>
      </c>
      <c r="R10" s="54">
        <v>7</v>
      </c>
      <c r="S10" s="54">
        <v>8</v>
      </c>
      <c r="T10" s="54">
        <v>9</v>
      </c>
      <c r="U10" s="54">
        <v>10</v>
      </c>
      <c r="V10" s="54">
        <v>11</v>
      </c>
    </row>
    <row r="11" spans="1:22" ht="57.5" customHeight="1" x14ac:dyDescent="0.35">
      <c r="A11" s="140"/>
      <c r="B11" s="140"/>
      <c r="C11" s="140"/>
      <c r="D11" s="140"/>
      <c r="E11" s="140"/>
      <c r="F11" s="140"/>
      <c r="G11" s="140"/>
      <c r="H11" s="53" t="s">
        <v>216</v>
      </c>
      <c r="I11" s="53" t="s">
        <v>217</v>
      </c>
      <c r="J11" s="53" t="s">
        <v>218</v>
      </c>
      <c r="K11" s="130"/>
      <c r="L11" s="24" t="s">
        <v>219</v>
      </c>
      <c r="M11" s="24" t="s">
        <v>220</v>
      </c>
      <c r="N11" s="24" t="s">
        <v>221</v>
      </c>
      <c r="O11" s="24" t="s">
        <v>222</v>
      </c>
      <c r="P11" s="24" t="s">
        <v>223</v>
      </c>
      <c r="Q11" s="24" t="s">
        <v>224</v>
      </c>
      <c r="R11" s="24" t="s">
        <v>225</v>
      </c>
      <c r="S11" s="24" t="s">
        <v>226</v>
      </c>
      <c r="T11" s="24" t="s">
        <v>227</v>
      </c>
      <c r="U11" s="24" t="s">
        <v>228</v>
      </c>
      <c r="V11" s="24" t="s">
        <v>229</v>
      </c>
    </row>
    <row r="12" spans="1:22" s="10" customFormat="1" ht="16.5" x14ac:dyDescent="0.35">
      <c r="A12" s="45">
        <v>1</v>
      </c>
      <c r="B12" s="45">
        <v>2</v>
      </c>
      <c r="C12" s="45">
        <v>3</v>
      </c>
      <c r="D12" s="45">
        <v>4</v>
      </c>
      <c r="E12" s="45">
        <v>5</v>
      </c>
      <c r="F12" s="45">
        <v>6</v>
      </c>
      <c r="G12" s="45">
        <v>7</v>
      </c>
      <c r="H12" s="45">
        <v>8</v>
      </c>
      <c r="I12" s="45">
        <v>9</v>
      </c>
      <c r="J12" s="45">
        <v>10</v>
      </c>
      <c r="K12" s="45">
        <v>11</v>
      </c>
      <c r="L12" s="45">
        <v>12</v>
      </c>
      <c r="M12" s="45">
        <v>13</v>
      </c>
      <c r="N12" s="45">
        <v>14</v>
      </c>
      <c r="O12" s="45">
        <v>15</v>
      </c>
      <c r="P12" s="45">
        <v>16</v>
      </c>
      <c r="Q12" s="45">
        <v>17</v>
      </c>
      <c r="R12" s="45">
        <v>18</v>
      </c>
      <c r="S12" s="45">
        <v>19</v>
      </c>
      <c r="T12" s="45">
        <v>20</v>
      </c>
      <c r="U12" s="45">
        <v>21</v>
      </c>
      <c r="V12" s="45">
        <v>22</v>
      </c>
    </row>
    <row r="13" spans="1:22" s="10" customFormat="1" ht="23.5" customHeight="1" x14ac:dyDescent="0.35">
      <c r="A13" s="162" t="s">
        <v>8</v>
      </c>
      <c r="B13" s="162" t="s">
        <v>9</v>
      </c>
      <c r="C13" s="162" t="s">
        <v>10</v>
      </c>
      <c r="D13" s="164" t="s">
        <v>11</v>
      </c>
      <c r="E13" s="166" t="s">
        <v>12</v>
      </c>
      <c r="F13" s="66" t="s">
        <v>235</v>
      </c>
      <c r="G13" s="68"/>
      <c r="H13" s="68"/>
      <c r="I13" s="68"/>
      <c r="J13" s="67"/>
      <c r="K13" s="67"/>
      <c r="L13" s="66">
        <v>19</v>
      </c>
      <c r="M13" s="66">
        <v>19</v>
      </c>
      <c r="N13" s="66">
        <v>19</v>
      </c>
      <c r="O13" s="66">
        <v>19</v>
      </c>
      <c r="P13" s="66">
        <v>19</v>
      </c>
      <c r="Q13" s="66">
        <v>19</v>
      </c>
      <c r="R13" s="66">
        <v>19</v>
      </c>
      <c r="S13" s="66">
        <v>19</v>
      </c>
      <c r="T13" s="66">
        <v>19</v>
      </c>
      <c r="U13" s="66">
        <v>19</v>
      </c>
      <c r="V13" s="66">
        <v>19</v>
      </c>
    </row>
    <row r="14" spans="1:22" ht="23.5" customHeight="1" x14ac:dyDescent="0.35">
      <c r="A14" s="163"/>
      <c r="B14" s="163"/>
      <c r="C14" s="163"/>
      <c r="D14" s="165"/>
      <c r="E14" s="167"/>
      <c r="F14" s="66" t="s">
        <v>236</v>
      </c>
      <c r="G14" s="66"/>
      <c r="H14" s="66"/>
      <c r="I14" s="66"/>
      <c r="J14" s="67"/>
      <c r="K14" s="67"/>
      <c r="L14" s="66">
        <v>57</v>
      </c>
      <c r="M14" s="66">
        <v>57</v>
      </c>
      <c r="N14" s="66">
        <v>57</v>
      </c>
      <c r="O14" s="66">
        <v>57</v>
      </c>
      <c r="P14" s="66">
        <v>57</v>
      </c>
      <c r="Q14" s="66">
        <v>57</v>
      </c>
      <c r="R14" s="66">
        <v>57</v>
      </c>
      <c r="S14" s="66">
        <v>57</v>
      </c>
      <c r="T14" s="66">
        <v>57</v>
      </c>
      <c r="U14" s="66">
        <v>57</v>
      </c>
      <c r="V14" s="66">
        <v>57</v>
      </c>
    </row>
    <row r="15" spans="1:22" ht="115.5" x14ac:dyDescent="0.35">
      <c r="A15" s="140">
        <v>1</v>
      </c>
      <c r="B15" s="140" t="s">
        <v>13</v>
      </c>
      <c r="C15" s="56" t="s">
        <v>14</v>
      </c>
      <c r="D15" s="57" t="s">
        <v>123</v>
      </c>
      <c r="E15" s="9" t="str">
        <f>VLOOKUP(C15,DMTC,3,0)</f>
        <v>Quy hoạch chung xây dựng xã</v>
      </c>
      <c r="F15" s="56" t="s">
        <v>15</v>
      </c>
      <c r="G15" s="56" t="s">
        <v>214</v>
      </c>
      <c r="H15" s="56">
        <f>COUNTIF(L15:V15,"Đạt")</f>
        <v>11</v>
      </c>
      <c r="I15" s="62">
        <f>H15/11</f>
        <v>1</v>
      </c>
      <c r="J15" s="56"/>
      <c r="K15" s="56" t="s">
        <v>0</v>
      </c>
      <c r="L15" s="25" t="s">
        <v>0</v>
      </c>
      <c r="M15" s="25" t="s">
        <v>0</v>
      </c>
      <c r="N15" s="25" t="s">
        <v>0</v>
      </c>
      <c r="O15" s="25" t="s">
        <v>0</v>
      </c>
      <c r="P15" s="25" t="s">
        <v>0</v>
      </c>
      <c r="Q15" s="25" t="s">
        <v>0</v>
      </c>
      <c r="R15" s="25" t="s">
        <v>0</v>
      </c>
      <c r="S15" s="25" t="s">
        <v>0</v>
      </c>
      <c r="T15" s="25" t="s">
        <v>0</v>
      </c>
      <c r="U15" s="25" t="s">
        <v>0</v>
      </c>
      <c r="V15" s="25" t="s">
        <v>0</v>
      </c>
    </row>
    <row r="16" spans="1:22" ht="50.5" customHeight="1" x14ac:dyDescent="0.35">
      <c r="A16" s="140"/>
      <c r="B16" s="140"/>
      <c r="C16" s="56" t="s">
        <v>16</v>
      </c>
      <c r="D16" s="57" t="s">
        <v>124</v>
      </c>
      <c r="E16" s="9" t="str">
        <f>VLOOKUP(C16,DMTC,3,0)</f>
        <v>Ban hành quy định quản lý quy hoạc chung</v>
      </c>
      <c r="F16" s="56" t="s">
        <v>15</v>
      </c>
      <c r="G16" s="56" t="s">
        <v>214</v>
      </c>
      <c r="H16" s="56">
        <f>COUNTIF(L16:V16,"Đạt")</f>
        <v>11</v>
      </c>
      <c r="I16" s="62">
        <f>H16/11</f>
        <v>1</v>
      </c>
      <c r="J16" s="56"/>
      <c r="K16" s="56" t="s">
        <v>0</v>
      </c>
      <c r="L16" s="25" t="s">
        <v>0</v>
      </c>
      <c r="M16" s="25" t="s">
        <v>0</v>
      </c>
      <c r="N16" s="25" t="s">
        <v>0</v>
      </c>
      <c r="O16" s="25" t="s">
        <v>0</v>
      </c>
      <c r="P16" s="25" t="s">
        <v>0</v>
      </c>
      <c r="Q16" s="25" t="s">
        <v>0</v>
      </c>
      <c r="R16" s="25" t="s">
        <v>0</v>
      </c>
      <c r="S16" s="25" t="s">
        <v>0</v>
      </c>
      <c r="T16" s="25" t="s">
        <v>0</v>
      </c>
      <c r="U16" s="25" t="s">
        <v>0</v>
      </c>
      <c r="V16" s="25" t="s">
        <v>0</v>
      </c>
    </row>
    <row r="17" spans="1:22" ht="24.5" customHeight="1" x14ac:dyDescent="0.35">
      <c r="A17" s="128">
        <v>2</v>
      </c>
      <c r="B17" s="128" t="s">
        <v>17</v>
      </c>
      <c r="C17" s="134" t="s">
        <v>18</v>
      </c>
      <c r="D17" s="142" t="s">
        <v>125</v>
      </c>
      <c r="E17" s="9" t="s">
        <v>234</v>
      </c>
      <c r="F17" s="56"/>
      <c r="G17" s="56"/>
      <c r="H17" s="134">
        <f>COUNTIF(L17:V17, "Đạt")</f>
        <v>11</v>
      </c>
      <c r="I17" s="137">
        <f>H17/11</f>
        <v>1</v>
      </c>
      <c r="J17" s="25" t="str">
        <f t="shared" ref="J17:K17" si="0">IF(OR(J18=100,J18="-"), "Đạt", "Chưa")</f>
        <v>Đạt</v>
      </c>
      <c r="K17" s="25" t="str">
        <f t="shared" si="0"/>
        <v>Đạt</v>
      </c>
      <c r="L17" s="25" t="str">
        <f>IF(OR(L18=100,L18="-"), "Đạt", "Chưa")</f>
        <v>Đạt</v>
      </c>
      <c r="M17" s="25" t="str">
        <f t="shared" ref="M17:V17" si="1">IF(OR(M18=100,M18="-"), "Đạt", "Chưa")</f>
        <v>Đạt</v>
      </c>
      <c r="N17" s="25" t="str">
        <f t="shared" si="1"/>
        <v>Đạt</v>
      </c>
      <c r="O17" s="25" t="str">
        <f t="shared" si="1"/>
        <v>Đạt</v>
      </c>
      <c r="P17" s="25" t="str">
        <f t="shared" si="1"/>
        <v>Đạt</v>
      </c>
      <c r="Q17" s="25" t="str">
        <f t="shared" si="1"/>
        <v>Đạt</v>
      </c>
      <c r="R17" s="25" t="str">
        <f t="shared" si="1"/>
        <v>Đạt</v>
      </c>
      <c r="S17" s="25" t="str">
        <f t="shared" si="1"/>
        <v>Đạt</v>
      </c>
      <c r="T17" s="25" t="str">
        <f t="shared" si="1"/>
        <v>Đạt</v>
      </c>
      <c r="U17" s="25" t="str">
        <f t="shared" si="1"/>
        <v>Đạt</v>
      </c>
      <c r="V17" s="25" t="str">
        <f t="shared" si="1"/>
        <v>Đạt</v>
      </c>
    </row>
    <row r="18" spans="1:22" ht="22" customHeight="1" x14ac:dyDescent="0.35">
      <c r="A18" s="129"/>
      <c r="B18" s="129"/>
      <c r="C18" s="135"/>
      <c r="D18" s="143"/>
      <c r="E18" s="60" t="s">
        <v>19</v>
      </c>
      <c r="F18" s="157" t="s">
        <v>20</v>
      </c>
      <c r="G18" s="158">
        <v>1</v>
      </c>
      <c r="H18" s="135"/>
      <c r="I18" s="138"/>
      <c r="J18" s="26">
        <f t="shared" ref="J18:K18" si="2">(IF(TYPE(J19/J20)=16,"-",J19/J20*100))</f>
        <v>100</v>
      </c>
      <c r="K18" s="26" t="str">
        <f t="shared" si="2"/>
        <v>-</v>
      </c>
      <c r="L18" s="26">
        <f>(IF(TYPE(L19/L20)=16,"-",L19/L20*100))</f>
        <v>100</v>
      </c>
      <c r="M18" s="26">
        <f t="shared" ref="M18:V18" si="3">(IF(TYPE(M19/M20)=16,"-",M19/M20*100))</f>
        <v>100</v>
      </c>
      <c r="N18" s="26">
        <f t="shared" si="3"/>
        <v>100</v>
      </c>
      <c r="O18" s="26">
        <f t="shared" si="3"/>
        <v>100</v>
      </c>
      <c r="P18" s="26">
        <f t="shared" si="3"/>
        <v>100</v>
      </c>
      <c r="Q18" s="26">
        <f t="shared" si="3"/>
        <v>100</v>
      </c>
      <c r="R18" s="26">
        <f t="shared" si="3"/>
        <v>100</v>
      </c>
      <c r="S18" s="26">
        <f t="shared" si="3"/>
        <v>100</v>
      </c>
      <c r="T18" s="26">
        <f t="shared" si="3"/>
        <v>100</v>
      </c>
      <c r="U18" s="26">
        <f t="shared" si="3"/>
        <v>100</v>
      </c>
      <c r="V18" s="26">
        <f t="shared" si="3"/>
        <v>100</v>
      </c>
    </row>
    <row r="19" spans="1:22" ht="37" customHeight="1" x14ac:dyDescent="0.35">
      <c r="A19" s="129"/>
      <c r="B19" s="129"/>
      <c r="C19" s="135"/>
      <c r="D19" s="143"/>
      <c r="E19" s="9" t="s">
        <v>173</v>
      </c>
      <c r="F19" s="157"/>
      <c r="G19" s="157"/>
      <c r="H19" s="135"/>
      <c r="I19" s="138"/>
      <c r="J19" s="63">
        <f>SUM(L19:V19)</f>
        <v>4318.6000000000004</v>
      </c>
      <c r="K19" s="56"/>
      <c r="L19" s="27">
        <f>'HUYEN NTM-13 xã,thị trấn'!L19</f>
        <v>19.3</v>
      </c>
      <c r="M19" s="27">
        <f>'HUYEN NTM-13 xã,thị trấn'!M19</f>
        <v>11</v>
      </c>
      <c r="N19" s="27">
        <f>'HUYEN NTM-13 xã,thị trấn'!N19</f>
        <v>10.1</v>
      </c>
      <c r="O19" s="27">
        <f>'HUYEN NTM-13 xã,thị trấn'!O19</f>
        <v>12.6</v>
      </c>
      <c r="P19" s="27">
        <f>'HUYEN NTM-13 xã,thị trấn'!P19</f>
        <v>2.2999999999999998</v>
      </c>
      <c r="Q19" s="27">
        <f>'HUYEN NTM-13 xã,thị trấn'!Q19</f>
        <v>6.8</v>
      </c>
      <c r="R19" s="27">
        <f>'HUYEN NTM-13 xã,thị trấn'!R19</f>
        <v>4.5</v>
      </c>
      <c r="S19" s="27">
        <f>'HUYEN NTM-13 xã,thị trấn'!S19</f>
        <v>5.5</v>
      </c>
      <c r="T19" s="27">
        <f>'HUYEN NTM-13 xã,thị trấn'!T19</f>
        <v>4239</v>
      </c>
      <c r="U19" s="27">
        <f>'HUYEN NTM-13 xã,thị trấn'!U19</f>
        <v>2.8</v>
      </c>
      <c r="V19" s="27">
        <f>'HUYEN NTM-13 xã,thị trấn'!V19</f>
        <v>4.7</v>
      </c>
    </row>
    <row r="20" spans="1:22" ht="21" customHeight="1" x14ac:dyDescent="0.35">
      <c r="A20" s="129"/>
      <c r="B20" s="129"/>
      <c r="C20" s="136"/>
      <c r="D20" s="144"/>
      <c r="E20" s="9" t="s">
        <v>172</v>
      </c>
      <c r="F20" s="157"/>
      <c r="G20" s="157"/>
      <c r="H20" s="136"/>
      <c r="I20" s="139"/>
      <c r="J20" s="63">
        <f>SUM(L20:V20)</f>
        <v>4318.6000000000004</v>
      </c>
      <c r="K20" s="56"/>
      <c r="L20" s="27">
        <f>'HUYEN NTM-13 xã,thị trấn'!L20</f>
        <v>19.3</v>
      </c>
      <c r="M20" s="27">
        <f>'HUYEN NTM-13 xã,thị trấn'!M20</f>
        <v>11</v>
      </c>
      <c r="N20" s="27">
        <f>'HUYEN NTM-13 xã,thị trấn'!N20</f>
        <v>10.1</v>
      </c>
      <c r="O20" s="27">
        <f>'HUYEN NTM-13 xã,thị trấn'!O20</f>
        <v>12.6</v>
      </c>
      <c r="P20" s="27">
        <f>'HUYEN NTM-13 xã,thị trấn'!P20</f>
        <v>2.2999999999999998</v>
      </c>
      <c r="Q20" s="27">
        <f>'HUYEN NTM-13 xã,thị trấn'!Q20</f>
        <v>6.8</v>
      </c>
      <c r="R20" s="27">
        <f>'HUYEN NTM-13 xã,thị trấn'!R20</f>
        <v>4.5</v>
      </c>
      <c r="S20" s="27">
        <f>'HUYEN NTM-13 xã,thị trấn'!S20</f>
        <v>5.5</v>
      </c>
      <c r="T20" s="27">
        <f>'HUYEN NTM-13 xã,thị trấn'!T20</f>
        <v>4239</v>
      </c>
      <c r="U20" s="27">
        <f>'HUYEN NTM-13 xã,thị trấn'!U20</f>
        <v>2.8</v>
      </c>
      <c r="V20" s="27">
        <f>'HUYEN NTM-13 xã,thị trấn'!V20</f>
        <v>4.7</v>
      </c>
    </row>
    <row r="21" spans="1:22" ht="35.5" customHeight="1" x14ac:dyDescent="0.35">
      <c r="A21" s="129"/>
      <c r="B21" s="129"/>
      <c r="C21" s="134" t="s">
        <v>21</v>
      </c>
      <c r="D21" s="159" t="s">
        <v>126</v>
      </c>
      <c r="E21" s="61" t="s">
        <v>234</v>
      </c>
      <c r="F21" s="134" t="s">
        <v>20</v>
      </c>
      <c r="G21" s="131">
        <v>0.9</v>
      </c>
      <c r="H21" s="134">
        <f>COUNTIF(L21:V21, "Đạt")</f>
        <v>11</v>
      </c>
      <c r="I21" s="137">
        <f>H21/11</f>
        <v>1</v>
      </c>
      <c r="J21" s="25" t="str">
        <f t="shared" ref="J21:K21" si="4">IF(OR(J22&gt;=90, J22="-"), "Đạt", "Chưa")</f>
        <v>Đạt</v>
      </c>
      <c r="K21" s="25" t="str">
        <f t="shared" si="4"/>
        <v>Đạt</v>
      </c>
      <c r="L21" s="25" t="str">
        <f>IF(OR(L22&gt;=90, L22="-"), "Đạt", "Chưa")</f>
        <v>Đạt</v>
      </c>
      <c r="M21" s="25" t="str">
        <f t="shared" ref="M21:V21" si="5">IF(OR(M22&gt;=90, M22="-"), "Đạt", "Chưa")</f>
        <v>Đạt</v>
      </c>
      <c r="N21" s="25" t="str">
        <f t="shared" si="5"/>
        <v>Đạt</v>
      </c>
      <c r="O21" s="25" t="str">
        <f t="shared" si="5"/>
        <v>Đạt</v>
      </c>
      <c r="P21" s="25" t="str">
        <f t="shared" si="5"/>
        <v>Đạt</v>
      </c>
      <c r="Q21" s="25" t="str">
        <f t="shared" si="5"/>
        <v>Đạt</v>
      </c>
      <c r="R21" s="25" t="str">
        <f t="shared" si="5"/>
        <v>Đạt</v>
      </c>
      <c r="S21" s="25" t="str">
        <f t="shared" si="5"/>
        <v>Đạt</v>
      </c>
      <c r="T21" s="25" t="str">
        <f t="shared" si="5"/>
        <v>Đạt</v>
      </c>
      <c r="U21" s="25" t="str">
        <f t="shared" si="5"/>
        <v>Đạt</v>
      </c>
      <c r="V21" s="25" t="str">
        <f t="shared" si="5"/>
        <v>Đạt</v>
      </c>
    </row>
    <row r="22" spans="1:22" ht="22" customHeight="1" x14ac:dyDescent="0.35">
      <c r="A22" s="129"/>
      <c r="B22" s="129"/>
      <c r="C22" s="135"/>
      <c r="D22" s="160"/>
      <c r="E22" s="9" t="s">
        <v>19</v>
      </c>
      <c r="F22" s="135"/>
      <c r="G22" s="132"/>
      <c r="H22" s="135"/>
      <c r="I22" s="138"/>
      <c r="J22" s="26">
        <f t="shared" ref="J22:K22" si="6">(IF(TYPE(J23/J24)=16,"-",J23/J24*100))</f>
        <v>100</v>
      </c>
      <c r="K22" s="26" t="str">
        <f t="shared" si="6"/>
        <v>-</v>
      </c>
      <c r="L22" s="26">
        <f>(IF(TYPE(L23/L24)=16,"-",L23/L24*100))</f>
        <v>100</v>
      </c>
      <c r="M22" s="26">
        <f t="shared" ref="M22:V22" si="7">(IF(TYPE(M23/M24)=16,"-",M23/M24*100))</f>
        <v>100</v>
      </c>
      <c r="N22" s="26" t="str">
        <f t="shared" si="7"/>
        <v>-</v>
      </c>
      <c r="O22" s="26" t="str">
        <f t="shared" si="7"/>
        <v>-</v>
      </c>
      <c r="P22" s="26" t="str">
        <f t="shared" si="7"/>
        <v>-</v>
      </c>
      <c r="Q22" s="26">
        <f t="shared" si="7"/>
        <v>100</v>
      </c>
      <c r="R22" s="26">
        <f t="shared" si="7"/>
        <v>100</v>
      </c>
      <c r="S22" s="26">
        <f t="shared" si="7"/>
        <v>100</v>
      </c>
      <c r="T22" s="26">
        <f t="shared" si="7"/>
        <v>100</v>
      </c>
      <c r="U22" s="26">
        <f t="shared" si="7"/>
        <v>100</v>
      </c>
      <c r="V22" s="26">
        <f t="shared" si="7"/>
        <v>100</v>
      </c>
    </row>
    <row r="23" spans="1:22" ht="34" customHeight="1" x14ac:dyDescent="0.35">
      <c r="A23" s="129"/>
      <c r="B23" s="129"/>
      <c r="C23" s="135"/>
      <c r="D23" s="160"/>
      <c r="E23" s="9" t="s">
        <v>174</v>
      </c>
      <c r="F23" s="135"/>
      <c r="G23" s="132"/>
      <c r="H23" s="135"/>
      <c r="I23" s="138"/>
      <c r="J23" s="63">
        <f>SUM(L23:V23)</f>
        <v>103.1</v>
      </c>
      <c r="K23" s="56"/>
      <c r="L23" s="27">
        <f>'HUYEN NTM-13 xã,thị trấn'!L23</f>
        <v>17.100000000000001</v>
      </c>
      <c r="M23" s="27">
        <f>'HUYEN NTM-13 xã,thị trấn'!M23</f>
        <v>11</v>
      </c>
      <c r="N23" s="27" t="str">
        <f>'HUYEN NTM-13 xã,thị trấn'!N23</f>
        <v>Không tính</v>
      </c>
      <c r="O23" s="27" t="str">
        <f>'HUYEN NTM-13 xã,thị trấn'!O23</f>
        <v>Không tính</v>
      </c>
      <c r="P23" s="27">
        <f>'HUYEN NTM-13 xã,thị trấn'!P23</f>
        <v>0</v>
      </c>
      <c r="Q23" s="27">
        <f>'HUYEN NTM-13 xã,thị trấn'!Q23</f>
        <v>6.8</v>
      </c>
      <c r="R23" s="27">
        <f>'HUYEN NTM-13 xã,thị trấn'!R23</f>
        <v>9.6</v>
      </c>
      <c r="S23" s="27">
        <f>'HUYEN NTM-13 xã,thị trấn'!S23</f>
        <v>6.5</v>
      </c>
      <c r="T23" s="27">
        <f>'HUYEN NTM-13 xã,thị trấn'!T23</f>
        <v>24</v>
      </c>
      <c r="U23" s="27">
        <f>'HUYEN NTM-13 xã,thị trấn'!U23</f>
        <v>23</v>
      </c>
      <c r="V23" s="27">
        <f>'HUYEN NTM-13 xã,thị trấn'!V23</f>
        <v>5.0999999999999996</v>
      </c>
    </row>
    <row r="24" spans="1:22" ht="21.65" customHeight="1" x14ac:dyDescent="0.35">
      <c r="A24" s="129"/>
      <c r="B24" s="129"/>
      <c r="C24" s="136"/>
      <c r="D24" s="161"/>
      <c r="E24" s="9" t="s">
        <v>172</v>
      </c>
      <c r="F24" s="136"/>
      <c r="G24" s="133"/>
      <c r="H24" s="136"/>
      <c r="I24" s="139"/>
      <c r="J24" s="63">
        <f>SUM(L24:V24)</f>
        <v>103.1</v>
      </c>
      <c r="K24" s="56"/>
      <c r="L24" s="27">
        <f>'HUYEN NTM-13 xã,thị trấn'!L24</f>
        <v>17.100000000000001</v>
      </c>
      <c r="M24" s="27">
        <f>'HUYEN NTM-13 xã,thị trấn'!M24</f>
        <v>11</v>
      </c>
      <c r="N24" s="27" t="str">
        <f>'HUYEN NTM-13 xã,thị trấn'!N24</f>
        <v>Không tính</v>
      </c>
      <c r="O24" s="27" t="str">
        <f>'HUYEN NTM-13 xã,thị trấn'!O24</f>
        <v>Không tính</v>
      </c>
      <c r="P24" s="27">
        <f>'HUYEN NTM-13 xã,thị trấn'!P24</f>
        <v>0</v>
      </c>
      <c r="Q24" s="27">
        <f>'HUYEN NTM-13 xã,thị trấn'!Q24</f>
        <v>6.8</v>
      </c>
      <c r="R24" s="27">
        <f>'HUYEN NTM-13 xã,thị trấn'!R24</f>
        <v>9.6</v>
      </c>
      <c r="S24" s="27">
        <f>'HUYEN NTM-13 xã,thị trấn'!S24</f>
        <v>6.5</v>
      </c>
      <c r="T24" s="27">
        <f>'HUYEN NTM-13 xã,thị trấn'!T24</f>
        <v>24</v>
      </c>
      <c r="U24" s="27">
        <f>'HUYEN NTM-13 xã,thị trấn'!U24</f>
        <v>23</v>
      </c>
      <c r="V24" s="27">
        <f>'HUYEN NTM-13 xã,thị trấn'!V24</f>
        <v>5.0999999999999996</v>
      </c>
    </row>
    <row r="25" spans="1:22" ht="21.65" customHeight="1" x14ac:dyDescent="0.35">
      <c r="A25" s="129"/>
      <c r="B25" s="129"/>
      <c r="C25" s="134" t="s">
        <v>23</v>
      </c>
      <c r="D25" s="142" t="s">
        <v>127</v>
      </c>
      <c r="E25" s="61" t="s">
        <v>234</v>
      </c>
      <c r="F25" s="134" t="s">
        <v>20</v>
      </c>
      <c r="G25" s="131">
        <v>1</v>
      </c>
      <c r="H25" s="134">
        <f>COUNTIF(L25:V25, "Đạt")</f>
        <v>11</v>
      </c>
      <c r="I25" s="137">
        <f>H25/11</f>
        <v>1</v>
      </c>
      <c r="J25" s="25" t="str">
        <f t="shared" ref="J25:K25" si="8">IF(OR(J26=100,J26="-"), "Đạt", "Chưa")</f>
        <v>Đạt</v>
      </c>
      <c r="K25" s="25" t="str">
        <f t="shared" si="8"/>
        <v>Đạt</v>
      </c>
      <c r="L25" s="25" t="str">
        <f>IF(OR(L26=100,L26="-"), "Đạt", "Chưa")</f>
        <v>Đạt</v>
      </c>
      <c r="M25" s="25" t="str">
        <f t="shared" ref="M25:V25" si="9">IF(OR(M26=100,M26="-"), "Đạt", "Chưa")</f>
        <v>Đạt</v>
      </c>
      <c r="N25" s="25" t="str">
        <f t="shared" si="9"/>
        <v>Đạt</v>
      </c>
      <c r="O25" s="25" t="str">
        <f t="shared" si="9"/>
        <v>Đạt</v>
      </c>
      <c r="P25" s="25" t="str">
        <f t="shared" si="9"/>
        <v>Đạt</v>
      </c>
      <c r="Q25" s="25" t="str">
        <f t="shared" si="9"/>
        <v>Đạt</v>
      </c>
      <c r="R25" s="25" t="str">
        <f t="shared" si="9"/>
        <v>Đạt</v>
      </c>
      <c r="S25" s="25" t="str">
        <f t="shared" si="9"/>
        <v>Đạt</v>
      </c>
      <c r="T25" s="25" t="str">
        <f t="shared" si="9"/>
        <v>Đạt</v>
      </c>
      <c r="U25" s="25" t="str">
        <f t="shared" si="9"/>
        <v>Đạt</v>
      </c>
      <c r="V25" s="25" t="str">
        <f t="shared" si="9"/>
        <v>Đạt</v>
      </c>
    </row>
    <row r="26" spans="1:22" ht="19.5" customHeight="1" x14ac:dyDescent="0.35">
      <c r="A26" s="129"/>
      <c r="B26" s="129"/>
      <c r="C26" s="135"/>
      <c r="D26" s="143"/>
      <c r="E26" s="9" t="s">
        <v>19</v>
      </c>
      <c r="F26" s="135"/>
      <c r="G26" s="132"/>
      <c r="H26" s="135"/>
      <c r="I26" s="138"/>
      <c r="J26" s="26">
        <f t="shared" ref="J26:K26" si="10">(IF(TYPE(J27/J28)=16,"-",J27/J28*100))</f>
        <v>100</v>
      </c>
      <c r="K26" s="26" t="str">
        <f t="shared" si="10"/>
        <v>-</v>
      </c>
      <c r="L26" s="26">
        <f>(IF(TYPE(L27/L28)=16,"-",L27/L28*100))</f>
        <v>100</v>
      </c>
      <c r="M26" s="26">
        <f t="shared" ref="M26:V26" si="11">(IF(TYPE(M27/M28)=16,"-",M27/M28*100))</f>
        <v>100</v>
      </c>
      <c r="N26" s="26">
        <f t="shared" si="11"/>
        <v>100</v>
      </c>
      <c r="O26" s="26">
        <f t="shared" si="11"/>
        <v>100</v>
      </c>
      <c r="P26" s="26">
        <f t="shared" si="11"/>
        <v>100</v>
      </c>
      <c r="Q26" s="26">
        <f t="shared" si="11"/>
        <v>100</v>
      </c>
      <c r="R26" s="26">
        <f t="shared" si="11"/>
        <v>100</v>
      </c>
      <c r="S26" s="26">
        <f t="shared" si="11"/>
        <v>100</v>
      </c>
      <c r="T26" s="26">
        <f t="shared" si="11"/>
        <v>100</v>
      </c>
      <c r="U26" s="26">
        <f t="shared" si="11"/>
        <v>100</v>
      </c>
      <c r="V26" s="26">
        <f t="shared" si="11"/>
        <v>100</v>
      </c>
    </row>
    <row r="27" spans="1:22" ht="35.15" customHeight="1" x14ac:dyDescent="0.35">
      <c r="A27" s="129"/>
      <c r="B27" s="129"/>
      <c r="C27" s="135"/>
      <c r="D27" s="143"/>
      <c r="E27" s="9" t="s">
        <v>175</v>
      </c>
      <c r="F27" s="135"/>
      <c r="G27" s="132"/>
      <c r="H27" s="135"/>
      <c r="I27" s="138"/>
      <c r="J27" s="63">
        <f>SUM(L27:V27)</f>
        <v>23.209999999999997</v>
      </c>
      <c r="K27" s="56"/>
      <c r="L27" s="27">
        <f>'HUYEN NTM-13 xã,thị trấn'!L27</f>
        <v>5.5</v>
      </c>
      <c r="M27" s="27">
        <f>'HUYEN NTM-13 xã,thị trấn'!M27</f>
        <v>2.6</v>
      </c>
      <c r="N27" s="27">
        <f>'HUYEN NTM-13 xã,thị trấn'!N27</f>
        <v>2.1</v>
      </c>
      <c r="O27" s="27">
        <f>'HUYEN NTM-13 xã,thị trấn'!O27</f>
        <v>1.65</v>
      </c>
      <c r="P27" s="27">
        <f>'HUYEN NTM-13 xã,thị trấn'!P27</f>
        <v>2.2000000000000002</v>
      </c>
      <c r="Q27" s="27">
        <f>'HUYEN NTM-13 xã,thị trấn'!Q27</f>
        <v>2.9</v>
      </c>
      <c r="R27" s="27">
        <f>'HUYEN NTM-13 xã,thị trấn'!R27</f>
        <v>1.05</v>
      </c>
      <c r="S27" s="27">
        <f>'HUYEN NTM-13 xã,thị trấn'!S27</f>
        <v>1.36</v>
      </c>
      <c r="T27" s="27">
        <f>'HUYEN NTM-13 xã,thị trấn'!T27</f>
        <v>1.1499999999999999</v>
      </c>
      <c r="U27" s="27">
        <f>'HUYEN NTM-13 xã,thị trấn'!U27</f>
        <v>0.7</v>
      </c>
      <c r="V27" s="27">
        <f>'HUYEN NTM-13 xã,thị trấn'!V27</f>
        <v>2</v>
      </c>
    </row>
    <row r="28" spans="1:22" ht="20.149999999999999" customHeight="1" x14ac:dyDescent="0.35">
      <c r="A28" s="129"/>
      <c r="B28" s="129"/>
      <c r="C28" s="136"/>
      <c r="D28" s="144"/>
      <c r="E28" s="9" t="s">
        <v>172</v>
      </c>
      <c r="F28" s="136"/>
      <c r="G28" s="133"/>
      <c r="H28" s="136"/>
      <c r="I28" s="139"/>
      <c r="J28" s="63">
        <f>SUM(L28:V28)</f>
        <v>23.209999999999997</v>
      </c>
      <c r="K28" s="56"/>
      <c r="L28" s="27">
        <f>'HUYEN NTM-13 xã,thị trấn'!L28</f>
        <v>5.5</v>
      </c>
      <c r="M28" s="27">
        <f>'HUYEN NTM-13 xã,thị trấn'!M28</f>
        <v>2.6</v>
      </c>
      <c r="N28" s="27">
        <f>'HUYEN NTM-13 xã,thị trấn'!N28</f>
        <v>2.1</v>
      </c>
      <c r="O28" s="27">
        <f>'HUYEN NTM-13 xã,thị trấn'!O28</f>
        <v>1.65</v>
      </c>
      <c r="P28" s="27">
        <f>'HUYEN NTM-13 xã,thị trấn'!P28</f>
        <v>2.2000000000000002</v>
      </c>
      <c r="Q28" s="27">
        <f>'HUYEN NTM-13 xã,thị trấn'!Q28</f>
        <v>2.9</v>
      </c>
      <c r="R28" s="27">
        <f>'HUYEN NTM-13 xã,thị trấn'!R28</f>
        <v>1.05</v>
      </c>
      <c r="S28" s="27">
        <f>'HUYEN NTM-13 xã,thị trấn'!S28</f>
        <v>1.36</v>
      </c>
      <c r="T28" s="27">
        <f>'HUYEN NTM-13 xã,thị trấn'!T28</f>
        <v>1.1499999999999999</v>
      </c>
      <c r="U28" s="27">
        <f>'HUYEN NTM-13 xã,thị trấn'!U28</f>
        <v>0.7</v>
      </c>
      <c r="V28" s="27">
        <f>'HUYEN NTM-13 xã,thị trấn'!V28</f>
        <v>2</v>
      </c>
    </row>
    <row r="29" spans="1:22" ht="20.149999999999999" customHeight="1" x14ac:dyDescent="0.35">
      <c r="A29" s="129"/>
      <c r="B29" s="129"/>
      <c r="C29" s="134" t="s">
        <v>24</v>
      </c>
      <c r="D29" s="142" t="s">
        <v>128</v>
      </c>
      <c r="E29" s="61" t="s">
        <v>234</v>
      </c>
      <c r="F29" s="134" t="s">
        <v>20</v>
      </c>
      <c r="G29" s="134" t="s">
        <v>25</v>
      </c>
      <c r="H29" s="134">
        <f>COUNTIF(L29:V29, "Đạt")</f>
        <v>11</v>
      </c>
      <c r="I29" s="137">
        <f>H29/11</f>
        <v>1</v>
      </c>
      <c r="J29" s="25" t="str">
        <f t="shared" ref="J29:K29" si="12">IF(OR(J30&gt;=50, J30="-"), "Đạt", "Chưa")</f>
        <v>Đạt</v>
      </c>
      <c r="K29" s="25" t="str">
        <f t="shared" si="12"/>
        <v>Đạt</v>
      </c>
      <c r="L29" s="25" t="str">
        <f>IF(OR(L30&gt;=50, L30="-"), "Đạt", "Chưa")</f>
        <v>Đạt</v>
      </c>
      <c r="M29" s="25" t="str">
        <f t="shared" ref="M29:V29" si="13">IF(OR(M30&gt;=50, M30="-"), "Đạt", "Chưa")</f>
        <v>Đạt</v>
      </c>
      <c r="N29" s="25" t="str">
        <f t="shared" si="13"/>
        <v>Đạt</v>
      </c>
      <c r="O29" s="25" t="str">
        <f t="shared" si="13"/>
        <v>Đạt</v>
      </c>
      <c r="P29" s="25" t="str">
        <f t="shared" si="13"/>
        <v>Đạt</v>
      </c>
      <c r="Q29" s="25" t="str">
        <f t="shared" si="13"/>
        <v>Đạt</v>
      </c>
      <c r="R29" s="25" t="str">
        <f t="shared" si="13"/>
        <v>Đạt</v>
      </c>
      <c r="S29" s="25" t="str">
        <f t="shared" si="13"/>
        <v>Đạt</v>
      </c>
      <c r="T29" s="25" t="str">
        <f t="shared" si="13"/>
        <v>Đạt</v>
      </c>
      <c r="U29" s="25" t="str">
        <f t="shared" si="13"/>
        <v>Đạt</v>
      </c>
      <c r="V29" s="25" t="str">
        <f t="shared" si="13"/>
        <v>Đạt</v>
      </c>
    </row>
    <row r="30" spans="1:22" ht="24" customHeight="1" x14ac:dyDescent="0.35">
      <c r="A30" s="129"/>
      <c r="B30" s="129"/>
      <c r="C30" s="135"/>
      <c r="D30" s="143"/>
      <c r="E30" s="9" t="s">
        <v>19</v>
      </c>
      <c r="F30" s="135"/>
      <c r="G30" s="135"/>
      <c r="H30" s="135"/>
      <c r="I30" s="138"/>
      <c r="J30" s="26">
        <f t="shared" ref="J30:K30" si="14">(IF(TYPE(J31/J32)=16,"-",J31/J32*100))</f>
        <v>100</v>
      </c>
      <c r="K30" s="26" t="str">
        <f t="shared" si="14"/>
        <v>-</v>
      </c>
      <c r="L30" s="26">
        <f>(IF(TYPE(L31/L32)=16,"-",L31/L32*100))</f>
        <v>100</v>
      </c>
      <c r="M30" s="26">
        <f t="shared" ref="M30:V30" si="15">(IF(TYPE(M31/M32)=16,"-",M31/M32*100))</f>
        <v>100</v>
      </c>
      <c r="N30" s="26">
        <f t="shared" si="15"/>
        <v>100</v>
      </c>
      <c r="O30" s="26">
        <f t="shared" si="15"/>
        <v>100</v>
      </c>
      <c r="P30" s="26">
        <f t="shared" si="15"/>
        <v>100</v>
      </c>
      <c r="Q30" s="26">
        <f t="shared" si="15"/>
        <v>100</v>
      </c>
      <c r="R30" s="26">
        <f t="shared" si="15"/>
        <v>100</v>
      </c>
      <c r="S30" s="26">
        <f t="shared" si="15"/>
        <v>100</v>
      </c>
      <c r="T30" s="26">
        <f t="shared" si="15"/>
        <v>100</v>
      </c>
      <c r="U30" s="26">
        <f t="shared" si="15"/>
        <v>100</v>
      </c>
      <c r="V30" s="26">
        <f t="shared" si="15"/>
        <v>100</v>
      </c>
    </row>
    <row r="31" spans="1:22" ht="37.5" customHeight="1" x14ac:dyDescent="0.35">
      <c r="A31" s="129"/>
      <c r="B31" s="129"/>
      <c r="C31" s="135"/>
      <c r="D31" s="143"/>
      <c r="E31" s="9" t="s">
        <v>176</v>
      </c>
      <c r="F31" s="135"/>
      <c r="G31" s="135"/>
      <c r="H31" s="135"/>
      <c r="I31" s="138"/>
      <c r="J31" s="63">
        <f>SUM(L31:V31)</f>
        <v>131.62</v>
      </c>
      <c r="K31" s="56"/>
      <c r="L31" s="27">
        <f>'HUYEN NTM-13 xã,thị trấn'!L31</f>
        <v>8.6</v>
      </c>
      <c r="M31" s="27">
        <f>'HUYEN NTM-13 xã,thị trấn'!M31</f>
        <v>25.8</v>
      </c>
      <c r="N31" s="27">
        <f>'HUYEN NTM-13 xã,thị trấn'!N31</f>
        <v>12</v>
      </c>
      <c r="O31" s="27">
        <f>'HUYEN NTM-13 xã,thị trấn'!O31</f>
        <v>17.8</v>
      </c>
      <c r="P31" s="27">
        <f>'HUYEN NTM-13 xã,thị trấn'!P31</f>
        <v>3.9</v>
      </c>
      <c r="Q31" s="27">
        <f>'HUYEN NTM-13 xã,thị trấn'!Q31</f>
        <v>10.9</v>
      </c>
      <c r="R31" s="27">
        <f>'HUYEN NTM-13 xã,thị trấn'!R31</f>
        <v>12.8</v>
      </c>
      <c r="S31" s="27">
        <f>'HUYEN NTM-13 xã,thị trấn'!S31</f>
        <v>13.62</v>
      </c>
      <c r="T31" s="27">
        <f>'HUYEN NTM-13 xã,thị trấn'!T31</f>
        <v>6.8</v>
      </c>
      <c r="U31" s="27">
        <f>'HUYEN NTM-13 xã,thị trấn'!U31</f>
        <v>10.7</v>
      </c>
      <c r="V31" s="27">
        <f>'HUYEN NTM-13 xã,thị trấn'!V31</f>
        <v>8.6999999999999993</v>
      </c>
    </row>
    <row r="32" spans="1:22" ht="24.65" customHeight="1" x14ac:dyDescent="0.35">
      <c r="A32" s="130"/>
      <c r="B32" s="130"/>
      <c r="C32" s="136"/>
      <c r="D32" s="144"/>
      <c r="E32" s="9" t="s">
        <v>172</v>
      </c>
      <c r="F32" s="136"/>
      <c r="G32" s="136"/>
      <c r="H32" s="136"/>
      <c r="I32" s="139"/>
      <c r="J32" s="63">
        <f>SUM(L32:V32)</f>
        <v>131.62</v>
      </c>
      <c r="K32" s="56"/>
      <c r="L32" s="27">
        <f>'HUYEN NTM-13 xã,thị trấn'!L32</f>
        <v>8.6</v>
      </c>
      <c r="M32" s="27">
        <f>'HUYEN NTM-13 xã,thị trấn'!M32</f>
        <v>25.8</v>
      </c>
      <c r="N32" s="27">
        <f>'HUYEN NTM-13 xã,thị trấn'!N32</f>
        <v>12</v>
      </c>
      <c r="O32" s="27">
        <f>'HUYEN NTM-13 xã,thị trấn'!O32</f>
        <v>17.8</v>
      </c>
      <c r="P32" s="27">
        <f>'HUYEN NTM-13 xã,thị trấn'!P32</f>
        <v>3.9</v>
      </c>
      <c r="Q32" s="27">
        <f>'HUYEN NTM-13 xã,thị trấn'!Q32</f>
        <v>10.9</v>
      </c>
      <c r="R32" s="27">
        <f>'HUYEN NTM-13 xã,thị trấn'!R32</f>
        <v>12.8</v>
      </c>
      <c r="S32" s="27">
        <f>'HUYEN NTM-13 xã,thị trấn'!S32</f>
        <v>13.62</v>
      </c>
      <c r="T32" s="27">
        <f>'HUYEN NTM-13 xã,thị trấn'!T32</f>
        <v>6.8</v>
      </c>
      <c r="U32" s="27">
        <f>'HUYEN NTM-13 xã,thị trấn'!U32</f>
        <v>10.7</v>
      </c>
      <c r="V32" s="27">
        <f>'HUYEN NTM-13 xã,thị trấn'!V32</f>
        <v>8.6999999999999993</v>
      </c>
    </row>
    <row r="33" spans="1:22" ht="24.65" customHeight="1" x14ac:dyDescent="0.35">
      <c r="A33" s="128">
        <v>3</v>
      </c>
      <c r="B33" s="128" t="s">
        <v>26</v>
      </c>
      <c r="C33" s="134" t="s">
        <v>27</v>
      </c>
      <c r="D33" s="142" t="s">
        <v>129</v>
      </c>
      <c r="E33" s="61" t="s">
        <v>234</v>
      </c>
      <c r="F33" s="134" t="s">
        <v>20</v>
      </c>
      <c r="G33" s="134" t="s">
        <v>28</v>
      </c>
      <c r="H33" s="134">
        <f>COUNTIF(L33:V33, "Đạt")</f>
        <v>11</v>
      </c>
      <c r="I33" s="137">
        <f>H33/11</f>
        <v>1</v>
      </c>
      <c r="J33" s="25" t="str">
        <f t="shared" ref="J33:K33" si="16">IF(OR(J34&gt;=80, J34="-"), "Đạt", "Chưa")</f>
        <v>Đạt</v>
      </c>
      <c r="K33" s="25" t="str">
        <f t="shared" si="16"/>
        <v>Chưa</v>
      </c>
      <c r="L33" s="25" t="str">
        <f>IF(OR(L34&gt;=80, L34="-"), "Đạt", "Chưa")</f>
        <v>Đạt</v>
      </c>
      <c r="M33" s="25" t="str">
        <f t="shared" ref="M33:V33" si="17">IF(OR(M34&gt;=80, M34="-"), "Đạt", "Chưa")</f>
        <v>Đạt</v>
      </c>
      <c r="N33" s="25" t="str">
        <f t="shared" si="17"/>
        <v>Đạt</v>
      </c>
      <c r="O33" s="25" t="str">
        <f t="shared" si="17"/>
        <v>Đạt</v>
      </c>
      <c r="P33" s="25" t="str">
        <f t="shared" si="17"/>
        <v>Đạt</v>
      </c>
      <c r="Q33" s="25" t="str">
        <f t="shared" si="17"/>
        <v>Đạt</v>
      </c>
      <c r="R33" s="25" t="str">
        <f t="shared" si="17"/>
        <v>Đạt</v>
      </c>
      <c r="S33" s="25" t="str">
        <f t="shared" si="17"/>
        <v>Đạt</v>
      </c>
      <c r="T33" s="25" t="str">
        <f t="shared" si="17"/>
        <v>Đạt</v>
      </c>
      <c r="U33" s="25" t="str">
        <f t="shared" si="17"/>
        <v>Đạt</v>
      </c>
      <c r="V33" s="25" t="str">
        <f t="shared" si="17"/>
        <v>Đạt</v>
      </c>
    </row>
    <row r="34" spans="1:22" ht="23.5" customHeight="1" x14ac:dyDescent="0.35">
      <c r="A34" s="129"/>
      <c r="B34" s="129"/>
      <c r="C34" s="135"/>
      <c r="D34" s="143"/>
      <c r="E34" s="9" t="s">
        <v>19</v>
      </c>
      <c r="F34" s="135"/>
      <c r="G34" s="135"/>
      <c r="H34" s="135"/>
      <c r="I34" s="138"/>
      <c r="J34" s="26">
        <f t="shared" ref="J34:K34" si="18">IF(J37=0,SUM(J35+J36)/2,SUM(J35:J37)/3)</f>
        <v>99.399696969696961</v>
      </c>
      <c r="K34" s="26">
        <f t="shared" si="18"/>
        <v>0</v>
      </c>
      <c r="L34" s="26">
        <f>IF(L37=0,SUM(L35+L36)/2,SUM(L35:L37)/3)</f>
        <v>100</v>
      </c>
      <c r="M34" s="26">
        <f t="shared" ref="M34:V34" si="19">IF(M37=0,SUM(M35+M36)/2,SUM(M35:M37)/3)</f>
        <v>97.990000000000009</v>
      </c>
      <c r="N34" s="26">
        <f t="shared" si="19"/>
        <v>100</v>
      </c>
      <c r="O34" s="26">
        <f t="shared" si="19"/>
        <v>100</v>
      </c>
      <c r="P34" s="26">
        <f t="shared" si="19"/>
        <v>100</v>
      </c>
      <c r="Q34" s="26">
        <f t="shared" si="19"/>
        <v>100</v>
      </c>
      <c r="R34" s="26">
        <f t="shared" si="19"/>
        <v>95.796666666666667</v>
      </c>
      <c r="S34" s="26">
        <f t="shared" si="19"/>
        <v>99.736666666666665</v>
      </c>
      <c r="T34" s="26">
        <f t="shared" si="19"/>
        <v>100</v>
      </c>
      <c r="U34" s="26">
        <f t="shared" si="19"/>
        <v>100</v>
      </c>
      <c r="V34" s="26">
        <f t="shared" si="19"/>
        <v>99.873333333333335</v>
      </c>
    </row>
    <row r="35" spans="1:22" ht="36.65" customHeight="1" x14ac:dyDescent="0.35">
      <c r="A35" s="129"/>
      <c r="B35" s="129"/>
      <c r="C35" s="135"/>
      <c r="D35" s="143"/>
      <c r="E35" s="9" t="s">
        <v>120</v>
      </c>
      <c r="F35" s="135"/>
      <c r="G35" s="135"/>
      <c r="H35" s="135"/>
      <c r="I35" s="138"/>
      <c r="J35" s="63">
        <f>SUM(L35:V35)/11</f>
        <v>99.928181818181827</v>
      </c>
      <c r="K35" s="56"/>
      <c r="L35" s="27">
        <f>'HUYEN NTM-13 xã,thị trấn'!L35</f>
        <v>100</v>
      </c>
      <c r="M35" s="27">
        <f>'HUYEN NTM-13 xã,thị trấn'!M35</f>
        <v>100</v>
      </c>
      <c r="N35" s="27">
        <f>'HUYEN NTM-13 xã,thị trấn'!N35</f>
        <v>100</v>
      </c>
      <c r="O35" s="27">
        <f>'HUYEN NTM-13 xã,thị trấn'!O35</f>
        <v>100</v>
      </c>
      <c r="P35" s="27">
        <f>'HUYEN NTM-13 xã,thị trấn'!P35</f>
        <v>100</v>
      </c>
      <c r="Q35" s="27">
        <f>'HUYEN NTM-13 xã,thị trấn'!Q35</f>
        <v>100</v>
      </c>
      <c r="R35" s="27">
        <f>'HUYEN NTM-13 xã,thị trấn'!R35</f>
        <v>100</v>
      </c>
      <c r="S35" s="27">
        <f>'HUYEN NTM-13 xã,thị trấn'!S35</f>
        <v>99.21</v>
      </c>
      <c r="T35" s="27">
        <f>'HUYEN NTM-13 xã,thị trấn'!T35</f>
        <v>100</v>
      </c>
      <c r="U35" s="27">
        <f>'HUYEN NTM-13 xã,thị trấn'!U35</f>
        <v>100</v>
      </c>
      <c r="V35" s="27">
        <f>'HUYEN NTM-13 xã,thị trấn'!V35</f>
        <v>100</v>
      </c>
    </row>
    <row r="36" spans="1:22" ht="33.65" customHeight="1" x14ac:dyDescent="0.35">
      <c r="A36" s="129"/>
      <c r="B36" s="129"/>
      <c r="C36" s="135"/>
      <c r="D36" s="143"/>
      <c r="E36" s="9" t="s">
        <v>121</v>
      </c>
      <c r="F36" s="135"/>
      <c r="G36" s="135"/>
      <c r="H36" s="135"/>
      <c r="I36" s="138"/>
      <c r="J36" s="63">
        <f>SUM(L36:V36)/11</f>
        <v>98.270909090909086</v>
      </c>
      <c r="K36" s="56"/>
      <c r="L36" s="27">
        <f>'HUYEN NTM-13 xã,thị trấn'!L36</f>
        <v>100</v>
      </c>
      <c r="M36" s="27">
        <f>'HUYEN NTM-13 xã,thị trấn'!M36</f>
        <v>93.97</v>
      </c>
      <c r="N36" s="27">
        <f>'HUYEN NTM-13 xã,thị trấn'!N36</f>
        <v>100</v>
      </c>
      <c r="O36" s="27">
        <f>'HUYEN NTM-13 xã,thị trấn'!O36</f>
        <v>100</v>
      </c>
      <c r="P36" s="27">
        <f>'HUYEN NTM-13 xã,thị trấn'!P36</f>
        <v>100</v>
      </c>
      <c r="Q36" s="27">
        <f>'HUYEN NTM-13 xã,thị trấn'!Q36</f>
        <v>100</v>
      </c>
      <c r="R36" s="27">
        <f>'HUYEN NTM-13 xã,thị trấn'!R36</f>
        <v>87.39</v>
      </c>
      <c r="S36" s="27">
        <f>'HUYEN NTM-13 xã,thị trấn'!S36</f>
        <v>100</v>
      </c>
      <c r="T36" s="27">
        <f>'HUYEN NTM-13 xã,thị trấn'!T36</f>
        <v>100</v>
      </c>
      <c r="U36" s="27">
        <f>'HUYEN NTM-13 xã,thị trấn'!U36</f>
        <v>100</v>
      </c>
      <c r="V36" s="27">
        <f>'HUYEN NTM-13 xã,thị trấn'!V36</f>
        <v>99.62</v>
      </c>
    </row>
    <row r="37" spans="1:22" ht="34.5" customHeight="1" x14ac:dyDescent="0.35">
      <c r="A37" s="129"/>
      <c r="B37" s="129"/>
      <c r="C37" s="136"/>
      <c r="D37" s="144"/>
      <c r="E37" s="9" t="s">
        <v>122</v>
      </c>
      <c r="F37" s="136"/>
      <c r="G37" s="136"/>
      <c r="H37" s="136"/>
      <c r="I37" s="139"/>
      <c r="J37" s="63">
        <f>SUM(L37:V37)/11</f>
        <v>100</v>
      </c>
      <c r="K37" s="56"/>
      <c r="L37" s="27">
        <f>'HUYEN NTM-13 xã,thị trấn'!L37</f>
        <v>100</v>
      </c>
      <c r="M37" s="27">
        <f>'HUYEN NTM-13 xã,thị trấn'!M37</f>
        <v>100</v>
      </c>
      <c r="N37" s="27">
        <f>'HUYEN NTM-13 xã,thị trấn'!N37</f>
        <v>100</v>
      </c>
      <c r="O37" s="27">
        <f>'HUYEN NTM-13 xã,thị trấn'!O37</f>
        <v>100</v>
      </c>
      <c r="P37" s="27">
        <f>'HUYEN NTM-13 xã,thị trấn'!P37</f>
        <v>100</v>
      </c>
      <c r="Q37" s="27">
        <f>'HUYEN NTM-13 xã,thị trấn'!Q37</f>
        <v>100</v>
      </c>
      <c r="R37" s="27">
        <f>'HUYEN NTM-13 xã,thị trấn'!R37</f>
        <v>100</v>
      </c>
      <c r="S37" s="27">
        <f>'HUYEN NTM-13 xã,thị trấn'!S37</f>
        <v>100</v>
      </c>
      <c r="T37" s="27">
        <f>'HUYEN NTM-13 xã,thị trấn'!T37</f>
        <v>100</v>
      </c>
      <c r="U37" s="27">
        <f>'HUYEN NTM-13 xã,thị trấn'!U37</f>
        <v>100</v>
      </c>
      <c r="V37" s="27">
        <f>'HUYEN NTM-13 xã,thị trấn'!V37</f>
        <v>100</v>
      </c>
    </row>
    <row r="38" spans="1:22" ht="49.5" x14ac:dyDescent="0.35">
      <c r="A38" s="130"/>
      <c r="B38" s="130"/>
      <c r="C38" s="56" t="s">
        <v>29</v>
      </c>
      <c r="D38" s="57" t="s">
        <v>130</v>
      </c>
      <c r="E38" s="9" t="str">
        <f>VLOOKUP(C38,DMTC,3,0)</f>
        <v>Phòng chống thiên tai</v>
      </c>
      <c r="F38" s="56" t="s">
        <v>103</v>
      </c>
      <c r="G38" s="56" t="s">
        <v>0</v>
      </c>
      <c r="H38" s="56">
        <f>COUNTIF(L38:V38,"Đạt")</f>
        <v>11</v>
      </c>
      <c r="I38" s="62">
        <f>H38/11</f>
        <v>1</v>
      </c>
      <c r="J38" s="56"/>
      <c r="K38" s="56" t="s">
        <v>0</v>
      </c>
      <c r="L38" s="25" t="s">
        <v>0</v>
      </c>
      <c r="M38" s="25" t="s">
        <v>0</v>
      </c>
      <c r="N38" s="25" t="s">
        <v>0</v>
      </c>
      <c r="O38" s="25" t="s">
        <v>0</v>
      </c>
      <c r="P38" s="25" t="s">
        <v>0</v>
      </c>
      <c r="Q38" s="25" t="s">
        <v>0</v>
      </c>
      <c r="R38" s="25" t="s">
        <v>0</v>
      </c>
      <c r="S38" s="25" t="s">
        <v>0</v>
      </c>
      <c r="T38" s="25" t="s">
        <v>0</v>
      </c>
      <c r="U38" s="25" t="s">
        <v>0</v>
      </c>
      <c r="V38" s="25" t="s">
        <v>0</v>
      </c>
    </row>
    <row r="39" spans="1:22" ht="27" customHeight="1" x14ac:dyDescent="0.35">
      <c r="A39" s="53"/>
      <c r="B39" s="53"/>
      <c r="C39" s="56" t="s">
        <v>132</v>
      </c>
      <c r="D39" s="57" t="s">
        <v>133</v>
      </c>
      <c r="E39" s="9" t="str">
        <f>VLOOKUP(C39,DMTC,3,0)</f>
        <v>Hệ thống điện đạt chuẩn</v>
      </c>
      <c r="F39" s="56" t="s">
        <v>103</v>
      </c>
      <c r="G39" s="56" t="s">
        <v>0</v>
      </c>
      <c r="H39" s="56">
        <f>COUNTIF(L39:V39,"Đạt")</f>
        <v>11</v>
      </c>
      <c r="I39" s="62">
        <f>H39/11</f>
        <v>1</v>
      </c>
      <c r="J39" s="56"/>
      <c r="K39" s="56" t="s">
        <v>0</v>
      </c>
      <c r="L39" s="25" t="s">
        <v>0</v>
      </c>
      <c r="M39" s="25" t="s">
        <v>0</v>
      </c>
      <c r="N39" s="25" t="s">
        <v>0</v>
      </c>
      <c r="O39" s="25" t="s">
        <v>0</v>
      </c>
      <c r="P39" s="25" t="s">
        <v>0</v>
      </c>
      <c r="Q39" s="25" t="s">
        <v>0</v>
      </c>
      <c r="R39" s="25" t="s">
        <v>0</v>
      </c>
      <c r="S39" s="25" t="s">
        <v>0</v>
      </c>
      <c r="T39" s="25" t="s">
        <v>0</v>
      </c>
      <c r="U39" s="25" t="s">
        <v>0</v>
      </c>
      <c r="V39" s="25" t="s">
        <v>0</v>
      </c>
    </row>
    <row r="40" spans="1:22" ht="27" customHeight="1" x14ac:dyDescent="0.35">
      <c r="A40" s="128">
        <v>4</v>
      </c>
      <c r="B40" s="128" t="s">
        <v>30</v>
      </c>
      <c r="C40" s="134" t="s">
        <v>131</v>
      </c>
      <c r="D40" s="142" t="s">
        <v>104</v>
      </c>
      <c r="E40" s="61" t="s">
        <v>234</v>
      </c>
      <c r="F40" s="134" t="s">
        <v>20</v>
      </c>
      <c r="G40" s="134" t="s">
        <v>206</v>
      </c>
      <c r="H40" s="134">
        <f>COUNTIF(L40:V40,"Đạt")</f>
        <v>11</v>
      </c>
      <c r="I40" s="137">
        <f>H40/11</f>
        <v>1</v>
      </c>
      <c r="J40" s="25" t="str">
        <f t="shared" ref="J40:K40" si="20">IF(OR(J41&gt;=98, J41="-"), "Đạt", "Chưa")</f>
        <v>Đạt</v>
      </c>
      <c r="K40" s="25" t="e">
        <f t="shared" si="20"/>
        <v>#DIV/0!</v>
      </c>
      <c r="L40" s="25" t="str">
        <f>IF(OR(L41&gt;=98, L41="-"), "Đạt", "Chưa")</f>
        <v>Đạt</v>
      </c>
      <c r="M40" s="25" t="str">
        <f t="shared" ref="M40:V40" si="21">IF(OR(M41&gt;=98, M41="-"), "Đạt", "Chưa")</f>
        <v>Đạt</v>
      </c>
      <c r="N40" s="25" t="str">
        <f t="shared" si="21"/>
        <v>Đạt</v>
      </c>
      <c r="O40" s="25" t="str">
        <f t="shared" si="21"/>
        <v>Đạt</v>
      </c>
      <c r="P40" s="25" t="str">
        <f t="shared" si="21"/>
        <v>Đạt</v>
      </c>
      <c r="Q40" s="25" t="str">
        <f t="shared" si="21"/>
        <v>Đạt</v>
      </c>
      <c r="R40" s="25" t="str">
        <f t="shared" si="21"/>
        <v>Đạt</v>
      </c>
      <c r="S40" s="25" t="str">
        <f t="shared" si="21"/>
        <v>Đạt</v>
      </c>
      <c r="T40" s="25" t="str">
        <f t="shared" si="21"/>
        <v>Đạt</v>
      </c>
      <c r="U40" s="25" t="str">
        <f t="shared" si="21"/>
        <v>Đạt</v>
      </c>
      <c r="V40" s="25" t="str">
        <f t="shared" si="21"/>
        <v>Đạt</v>
      </c>
    </row>
    <row r="41" spans="1:22" ht="24" customHeight="1" x14ac:dyDescent="0.35">
      <c r="A41" s="129"/>
      <c r="B41" s="129"/>
      <c r="C41" s="135"/>
      <c r="D41" s="143"/>
      <c r="E41" s="9" t="s">
        <v>19</v>
      </c>
      <c r="F41" s="135"/>
      <c r="G41" s="135"/>
      <c r="H41" s="135"/>
      <c r="I41" s="138"/>
      <c r="J41" s="26">
        <f t="shared" ref="J41:K41" si="22">J42/J43*100</f>
        <v>99.561224809602905</v>
      </c>
      <c r="K41" s="26" t="e">
        <f t="shared" si="22"/>
        <v>#DIV/0!</v>
      </c>
      <c r="L41" s="26">
        <f>L42/L43*100</f>
        <v>100</v>
      </c>
      <c r="M41" s="26">
        <f t="shared" ref="M41:V41" si="23">M42/M43*100</f>
        <v>99.56379498364231</v>
      </c>
      <c r="N41" s="26">
        <f t="shared" si="23"/>
        <v>99.933833259814733</v>
      </c>
      <c r="O41" s="26">
        <f t="shared" si="23"/>
        <v>99.964285714285722</v>
      </c>
      <c r="P41" s="26">
        <f t="shared" si="23"/>
        <v>99.894957983193279</v>
      </c>
      <c r="Q41" s="26">
        <f t="shared" si="23"/>
        <v>99.357891179452523</v>
      </c>
      <c r="R41" s="26">
        <f t="shared" si="23"/>
        <v>98.962962962962962</v>
      </c>
      <c r="S41" s="26">
        <f t="shared" si="23"/>
        <v>98.841354723707667</v>
      </c>
      <c r="T41" s="26">
        <f t="shared" si="23"/>
        <v>98.887587822014055</v>
      </c>
      <c r="U41" s="26">
        <f t="shared" si="23"/>
        <v>98.801198801198794</v>
      </c>
      <c r="V41" s="26">
        <f t="shared" si="23"/>
        <v>99.142244460328811</v>
      </c>
    </row>
    <row r="42" spans="1:22" ht="32.5" customHeight="1" x14ac:dyDescent="0.35">
      <c r="A42" s="129"/>
      <c r="B42" s="129"/>
      <c r="C42" s="135"/>
      <c r="D42" s="143"/>
      <c r="E42" s="9" t="s">
        <v>177</v>
      </c>
      <c r="F42" s="135"/>
      <c r="G42" s="135"/>
      <c r="H42" s="135"/>
      <c r="I42" s="138"/>
      <c r="J42" s="56">
        <f>SUM(L42:V42)</f>
        <v>31767</v>
      </c>
      <c r="K42" s="56"/>
      <c r="L42" s="25">
        <f>'HUYEN NTM-13 xã,thị trấn'!L42</f>
        <v>3445</v>
      </c>
      <c r="M42" s="25">
        <f>'HUYEN NTM-13 xã,thị trấn'!M42</f>
        <v>1826</v>
      </c>
      <c r="N42" s="25">
        <f>'HUYEN NTM-13 xã,thị trấn'!N42</f>
        <v>4531</v>
      </c>
      <c r="O42" s="25">
        <f>'HUYEN NTM-13 xã,thị trấn'!O42</f>
        <v>5598</v>
      </c>
      <c r="P42" s="25">
        <f>'HUYEN NTM-13 xã,thị trấn'!P42</f>
        <v>3804</v>
      </c>
      <c r="Q42" s="25">
        <f>'HUYEN NTM-13 xã,thị trấn'!Q42</f>
        <v>2940</v>
      </c>
      <c r="R42" s="25">
        <f>'HUYEN NTM-13 xã,thị trấn'!R42</f>
        <v>3340</v>
      </c>
      <c r="S42" s="25">
        <f>'HUYEN NTM-13 xã,thị trấn'!S42</f>
        <v>2218</v>
      </c>
      <c r="T42" s="25">
        <f>'HUYEN NTM-13 xã,thị trấn'!T42</f>
        <v>1689</v>
      </c>
      <c r="U42" s="25">
        <f>'HUYEN NTM-13 xã,thị trấn'!U42</f>
        <v>989</v>
      </c>
      <c r="V42" s="25">
        <f>'HUYEN NTM-13 xã,thị trấn'!V42</f>
        <v>1387</v>
      </c>
    </row>
    <row r="43" spans="1:22" ht="23.5" customHeight="1" x14ac:dyDescent="0.35">
      <c r="A43" s="130"/>
      <c r="B43" s="130"/>
      <c r="C43" s="136"/>
      <c r="D43" s="144"/>
      <c r="E43" s="9" t="s">
        <v>31</v>
      </c>
      <c r="F43" s="136"/>
      <c r="G43" s="136"/>
      <c r="H43" s="136"/>
      <c r="I43" s="139"/>
      <c r="J43" s="56">
        <f>SUM(L43:V43)</f>
        <v>31907</v>
      </c>
      <c r="K43" s="56"/>
      <c r="L43" s="25">
        <f>'HUYEN NTM-13 xã,thị trấn'!L43</f>
        <v>3445</v>
      </c>
      <c r="M43" s="25">
        <f>'HUYEN NTM-13 xã,thị trấn'!M43</f>
        <v>1834</v>
      </c>
      <c r="N43" s="25">
        <f>'HUYEN NTM-13 xã,thị trấn'!N43</f>
        <v>4534</v>
      </c>
      <c r="O43" s="25">
        <f>'HUYEN NTM-13 xã,thị trấn'!O43</f>
        <v>5600</v>
      </c>
      <c r="P43" s="25">
        <f>'HUYEN NTM-13 xã,thị trấn'!P43</f>
        <v>3808</v>
      </c>
      <c r="Q43" s="25">
        <f>'HUYEN NTM-13 xã,thị trấn'!Q43</f>
        <v>2959</v>
      </c>
      <c r="R43" s="25">
        <f>'HUYEN NTM-13 xã,thị trấn'!R43</f>
        <v>3375</v>
      </c>
      <c r="S43" s="25">
        <f>'HUYEN NTM-13 xã,thị trấn'!S43</f>
        <v>2244</v>
      </c>
      <c r="T43" s="25">
        <f>'HUYEN NTM-13 xã,thị trấn'!T43</f>
        <v>1708</v>
      </c>
      <c r="U43" s="25">
        <f>'HUYEN NTM-13 xã,thị trấn'!U43</f>
        <v>1001</v>
      </c>
      <c r="V43" s="25">
        <f>'HUYEN NTM-13 xã,thị trấn'!V43</f>
        <v>1399</v>
      </c>
    </row>
    <row r="44" spans="1:22" ht="23.5" customHeight="1" x14ac:dyDescent="0.35">
      <c r="A44" s="128">
        <v>5</v>
      </c>
      <c r="B44" s="128" t="s">
        <v>32</v>
      </c>
      <c r="C44" s="134" t="s">
        <v>105</v>
      </c>
      <c r="D44" s="142" t="s">
        <v>134</v>
      </c>
      <c r="E44" s="61" t="s">
        <v>234</v>
      </c>
      <c r="F44" s="134" t="s">
        <v>20</v>
      </c>
      <c r="G44" s="134" t="s">
        <v>25</v>
      </c>
      <c r="H44" s="134">
        <f>COUNTIF(L44:V44,"Đạt")</f>
        <v>11</v>
      </c>
      <c r="I44" s="137">
        <f>H44/11</f>
        <v>1</v>
      </c>
      <c r="J44" s="25" t="str">
        <f t="shared" ref="J44:K44" si="24">IF(OR(J45&gt;=50, J45="-"), "Đạt", "Chưa")</f>
        <v>Đạt</v>
      </c>
      <c r="K44" s="25" t="e">
        <f t="shared" si="24"/>
        <v>#DIV/0!</v>
      </c>
      <c r="L44" s="25" t="str">
        <f>IF(OR(L45&gt;=50, L45="-"), "Đạt", "Chưa")</f>
        <v>Đạt</v>
      </c>
      <c r="M44" s="25" t="str">
        <f t="shared" ref="M44:V44" si="25">IF(OR(M45&gt;=50, M45="-"), "Đạt", "Chưa")</f>
        <v>Đạt</v>
      </c>
      <c r="N44" s="25" t="str">
        <f t="shared" si="25"/>
        <v>Đạt</v>
      </c>
      <c r="O44" s="25" t="str">
        <f t="shared" si="25"/>
        <v>Đạt</v>
      </c>
      <c r="P44" s="25" t="str">
        <f t="shared" si="25"/>
        <v>Đạt</v>
      </c>
      <c r="Q44" s="25" t="str">
        <f t="shared" si="25"/>
        <v>Đạt</v>
      </c>
      <c r="R44" s="25" t="str">
        <f t="shared" si="25"/>
        <v>Đạt</v>
      </c>
      <c r="S44" s="25" t="str">
        <f t="shared" si="25"/>
        <v>Đạt</v>
      </c>
      <c r="T44" s="25" t="str">
        <f t="shared" si="25"/>
        <v>Đạt</v>
      </c>
      <c r="U44" s="25" t="str">
        <f t="shared" si="25"/>
        <v>Đạt</v>
      </c>
      <c r="V44" s="25" t="str">
        <f t="shared" si="25"/>
        <v>Đạt</v>
      </c>
    </row>
    <row r="45" spans="1:22" ht="29.15" customHeight="1" x14ac:dyDescent="0.35">
      <c r="A45" s="129"/>
      <c r="B45" s="129"/>
      <c r="C45" s="135"/>
      <c r="D45" s="143"/>
      <c r="E45" s="9" t="s">
        <v>19</v>
      </c>
      <c r="F45" s="135"/>
      <c r="G45" s="135"/>
      <c r="H45" s="135"/>
      <c r="I45" s="138"/>
      <c r="J45" s="26">
        <f t="shared" ref="J45:K45" si="26">J46/J47*100</f>
        <v>83.720930232558146</v>
      </c>
      <c r="K45" s="26" t="e">
        <f t="shared" si="26"/>
        <v>#DIV/0!</v>
      </c>
      <c r="L45" s="26">
        <f>L46/L47*100</f>
        <v>75</v>
      </c>
      <c r="M45" s="26">
        <f t="shared" ref="M45:V45" si="27">M46/M47*100</f>
        <v>100</v>
      </c>
      <c r="N45" s="26">
        <f t="shared" si="27"/>
        <v>80</v>
      </c>
      <c r="O45" s="26">
        <f t="shared" si="27"/>
        <v>80</v>
      </c>
      <c r="P45" s="26">
        <f t="shared" si="27"/>
        <v>75</v>
      </c>
      <c r="Q45" s="26">
        <f t="shared" si="27"/>
        <v>75</v>
      </c>
      <c r="R45" s="26">
        <f t="shared" si="27"/>
        <v>80</v>
      </c>
      <c r="S45" s="26">
        <f t="shared" si="27"/>
        <v>75</v>
      </c>
      <c r="T45" s="26">
        <f t="shared" si="27"/>
        <v>100</v>
      </c>
      <c r="U45" s="26">
        <f t="shared" si="27"/>
        <v>100</v>
      </c>
      <c r="V45" s="26">
        <f t="shared" si="27"/>
        <v>100</v>
      </c>
    </row>
    <row r="46" spans="1:22" ht="29.15" customHeight="1" x14ac:dyDescent="0.35">
      <c r="A46" s="129"/>
      <c r="B46" s="129"/>
      <c r="C46" s="135"/>
      <c r="D46" s="143"/>
      <c r="E46" s="9" t="s">
        <v>33</v>
      </c>
      <c r="F46" s="135"/>
      <c r="G46" s="135"/>
      <c r="H46" s="135"/>
      <c r="I46" s="138"/>
      <c r="J46" s="56">
        <f>SUM(L46:V46)</f>
        <v>36</v>
      </c>
      <c r="K46" s="56"/>
      <c r="L46" s="25">
        <f>'HUYEN NTM-13 xã,thị trấn'!L46</f>
        <v>3</v>
      </c>
      <c r="M46" s="25">
        <f>'HUYEN NTM-13 xã,thị trấn'!M46</f>
        <v>3</v>
      </c>
      <c r="N46" s="25">
        <f>'HUYEN NTM-13 xã,thị trấn'!N46</f>
        <v>4</v>
      </c>
      <c r="O46" s="25">
        <f>'HUYEN NTM-13 xã,thị trấn'!O46</f>
        <v>4</v>
      </c>
      <c r="P46" s="25">
        <f>'HUYEN NTM-13 xã,thị trấn'!P46</f>
        <v>3</v>
      </c>
      <c r="Q46" s="25">
        <f>'HUYEN NTM-13 xã,thị trấn'!Q46</f>
        <v>3</v>
      </c>
      <c r="R46" s="25">
        <f>'HUYEN NTM-13 xã,thị trấn'!R46</f>
        <v>4</v>
      </c>
      <c r="S46" s="25">
        <f>'HUYEN NTM-13 xã,thị trấn'!S46</f>
        <v>3</v>
      </c>
      <c r="T46" s="25">
        <f>'HUYEN NTM-13 xã,thị trấn'!T46</f>
        <v>3</v>
      </c>
      <c r="U46" s="25">
        <f>'HUYEN NTM-13 xã,thị trấn'!U46</f>
        <v>3</v>
      </c>
      <c r="V46" s="25">
        <f>'HUYEN NTM-13 xã,thị trấn'!V46</f>
        <v>3</v>
      </c>
    </row>
    <row r="47" spans="1:22" ht="29.15" customHeight="1" x14ac:dyDescent="0.35">
      <c r="A47" s="130"/>
      <c r="B47" s="130"/>
      <c r="C47" s="136"/>
      <c r="D47" s="144"/>
      <c r="E47" s="9" t="s">
        <v>34</v>
      </c>
      <c r="F47" s="136"/>
      <c r="G47" s="136"/>
      <c r="H47" s="136"/>
      <c r="I47" s="139"/>
      <c r="J47" s="56">
        <f>SUM(L47:V47)</f>
        <v>43</v>
      </c>
      <c r="K47" s="56"/>
      <c r="L47" s="25">
        <f>'HUYEN NTM-13 xã,thị trấn'!L47</f>
        <v>4</v>
      </c>
      <c r="M47" s="25">
        <f>'HUYEN NTM-13 xã,thị trấn'!M47</f>
        <v>3</v>
      </c>
      <c r="N47" s="25">
        <f>'HUYEN NTM-13 xã,thị trấn'!N47</f>
        <v>5</v>
      </c>
      <c r="O47" s="25">
        <f>'HUYEN NTM-13 xã,thị trấn'!O47</f>
        <v>5</v>
      </c>
      <c r="P47" s="25">
        <f>'HUYEN NTM-13 xã,thị trấn'!P47</f>
        <v>4</v>
      </c>
      <c r="Q47" s="25">
        <f>'HUYEN NTM-13 xã,thị trấn'!Q47</f>
        <v>4</v>
      </c>
      <c r="R47" s="25">
        <f>'HUYEN NTM-13 xã,thị trấn'!R47</f>
        <v>5</v>
      </c>
      <c r="S47" s="25">
        <f>'HUYEN NTM-13 xã,thị trấn'!S47</f>
        <v>4</v>
      </c>
      <c r="T47" s="25">
        <f>'HUYEN NTM-13 xã,thị trấn'!T47</f>
        <v>3</v>
      </c>
      <c r="U47" s="25">
        <f>'HUYEN NTM-13 xã,thị trấn'!U47</f>
        <v>3</v>
      </c>
      <c r="V47" s="25">
        <f>'HUYEN NTM-13 xã,thị trấn'!V47</f>
        <v>3</v>
      </c>
    </row>
    <row r="48" spans="1:22" ht="54" customHeight="1" x14ac:dyDescent="0.35">
      <c r="A48" s="140">
        <v>6</v>
      </c>
      <c r="B48" s="140" t="s">
        <v>35</v>
      </c>
      <c r="C48" s="56" t="s">
        <v>36</v>
      </c>
      <c r="D48" s="57" t="s">
        <v>135</v>
      </c>
      <c r="E48" s="9" t="str">
        <f>VLOOKUP(C48,DMTC,3,0)</f>
        <v>Nhà văn hóa xã</v>
      </c>
      <c r="F48" s="56" t="s">
        <v>15</v>
      </c>
      <c r="G48" s="56" t="s">
        <v>0</v>
      </c>
      <c r="H48" s="56">
        <f>COUNTIF(L48:V48,"Đạt")</f>
        <v>11</v>
      </c>
      <c r="I48" s="62">
        <f>H48/11</f>
        <v>1</v>
      </c>
      <c r="J48" s="56"/>
      <c r="K48" s="56" t="s">
        <v>0</v>
      </c>
      <c r="L48" s="25" t="s">
        <v>0</v>
      </c>
      <c r="M48" s="25" t="s">
        <v>0</v>
      </c>
      <c r="N48" s="25" t="s">
        <v>0</v>
      </c>
      <c r="O48" s="25" t="s">
        <v>0</v>
      </c>
      <c r="P48" s="25" t="s">
        <v>0</v>
      </c>
      <c r="Q48" s="25" t="s">
        <v>0</v>
      </c>
      <c r="R48" s="25" t="s">
        <v>0</v>
      </c>
      <c r="S48" s="25" t="s">
        <v>0</v>
      </c>
      <c r="T48" s="25" t="s">
        <v>0</v>
      </c>
      <c r="U48" s="25" t="s">
        <v>0</v>
      </c>
      <c r="V48" s="25" t="s">
        <v>0</v>
      </c>
    </row>
    <row r="49" spans="1:22" ht="54.65" customHeight="1" x14ac:dyDescent="0.35">
      <c r="A49" s="140"/>
      <c r="B49" s="140"/>
      <c r="C49" s="56" t="s">
        <v>37</v>
      </c>
      <c r="D49" s="57" t="s">
        <v>136</v>
      </c>
      <c r="E49" s="9" t="str">
        <f>VLOOKUP(C49,DMTC,3,0)</f>
        <v>Điểm vui chơi giải trí cho người già và trẻ em</v>
      </c>
      <c r="F49" s="56" t="s">
        <v>15</v>
      </c>
      <c r="G49" s="56" t="s">
        <v>0</v>
      </c>
      <c r="H49" s="56">
        <f>COUNTIF(L49:V49,"Đạt")</f>
        <v>11</v>
      </c>
      <c r="I49" s="62">
        <f>H49/11</f>
        <v>1</v>
      </c>
      <c r="J49" s="56"/>
      <c r="K49" s="56" t="s">
        <v>0</v>
      </c>
      <c r="L49" s="25" t="s">
        <v>0</v>
      </c>
      <c r="M49" s="25" t="s">
        <v>0</v>
      </c>
      <c r="N49" s="25" t="s">
        <v>0</v>
      </c>
      <c r="O49" s="25" t="s">
        <v>0</v>
      </c>
      <c r="P49" s="25" t="s">
        <v>0</v>
      </c>
      <c r="Q49" s="25" t="s">
        <v>0</v>
      </c>
      <c r="R49" s="25" t="s">
        <v>0</v>
      </c>
      <c r="S49" s="25" t="s">
        <v>0</v>
      </c>
      <c r="T49" s="25" t="s">
        <v>0</v>
      </c>
      <c r="U49" s="25" t="s">
        <v>0</v>
      </c>
      <c r="V49" s="25" t="s">
        <v>0</v>
      </c>
    </row>
    <row r="50" spans="1:22" ht="22.5" customHeight="1" x14ac:dyDescent="0.35">
      <c r="A50" s="140"/>
      <c r="B50" s="140"/>
      <c r="C50" s="134" t="s">
        <v>38</v>
      </c>
      <c r="D50" s="142" t="s">
        <v>137</v>
      </c>
      <c r="E50" s="9" t="s">
        <v>234</v>
      </c>
      <c r="F50" s="134" t="s">
        <v>20</v>
      </c>
      <c r="G50" s="131">
        <v>1</v>
      </c>
      <c r="H50" s="134">
        <f>COUNTIF(L50:V50,"Đạt")</f>
        <v>11</v>
      </c>
      <c r="I50" s="137">
        <f>H50/11</f>
        <v>1</v>
      </c>
      <c r="J50" s="25" t="str">
        <f t="shared" ref="J50:K50" si="28">IF(OR(J51&gt;=100, J51="-"), "Đạt", "Chưa")</f>
        <v>Đạt</v>
      </c>
      <c r="K50" s="25" t="e">
        <f t="shared" si="28"/>
        <v>#DIV/0!</v>
      </c>
      <c r="L50" s="25" t="str">
        <f>IF(OR(L51&gt;=100, L51="-"), "Đạt", "Chưa")</f>
        <v>Đạt</v>
      </c>
      <c r="M50" s="25" t="str">
        <f t="shared" ref="M50:V50" si="29">IF(OR(M51&gt;=100, M51="-"), "Đạt", "Chưa")</f>
        <v>Đạt</v>
      </c>
      <c r="N50" s="25" t="str">
        <f t="shared" si="29"/>
        <v>Đạt</v>
      </c>
      <c r="O50" s="25" t="str">
        <f t="shared" si="29"/>
        <v>Đạt</v>
      </c>
      <c r="P50" s="25" t="str">
        <f t="shared" si="29"/>
        <v>Đạt</v>
      </c>
      <c r="Q50" s="25" t="str">
        <f t="shared" si="29"/>
        <v>Đạt</v>
      </c>
      <c r="R50" s="25" t="str">
        <f t="shared" si="29"/>
        <v>Đạt</v>
      </c>
      <c r="S50" s="25" t="str">
        <f t="shared" si="29"/>
        <v>Đạt</v>
      </c>
      <c r="T50" s="25" t="str">
        <f t="shared" si="29"/>
        <v>Đạt</v>
      </c>
      <c r="U50" s="25" t="str">
        <f t="shared" si="29"/>
        <v>Đạt</v>
      </c>
      <c r="V50" s="25" t="str">
        <f t="shared" si="29"/>
        <v>Đạt</v>
      </c>
    </row>
    <row r="51" spans="1:22" ht="21" customHeight="1" x14ac:dyDescent="0.35">
      <c r="A51" s="140"/>
      <c r="B51" s="140"/>
      <c r="C51" s="135"/>
      <c r="D51" s="143"/>
      <c r="E51" s="9" t="s">
        <v>19</v>
      </c>
      <c r="F51" s="135"/>
      <c r="G51" s="132"/>
      <c r="H51" s="135"/>
      <c r="I51" s="138"/>
      <c r="J51" s="26">
        <f t="shared" ref="J51:K51" si="30">J52/J53*100</f>
        <v>100</v>
      </c>
      <c r="K51" s="26" t="e">
        <f t="shared" si="30"/>
        <v>#DIV/0!</v>
      </c>
      <c r="L51" s="26">
        <f>L52/L53*100</f>
        <v>100</v>
      </c>
      <c r="M51" s="26">
        <f t="shared" ref="M51:V51" si="31">M52/M53*100</f>
        <v>100</v>
      </c>
      <c r="N51" s="26">
        <f t="shared" si="31"/>
        <v>100</v>
      </c>
      <c r="O51" s="26">
        <f t="shared" si="31"/>
        <v>100</v>
      </c>
      <c r="P51" s="26">
        <f t="shared" si="31"/>
        <v>100</v>
      </c>
      <c r="Q51" s="26">
        <f t="shared" si="31"/>
        <v>100</v>
      </c>
      <c r="R51" s="26">
        <f t="shared" si="31"/>
        <v>100</v>
      </c>
      <c r="S51" s="26">
        <f t="shared" si="31"/>
        <v>100</v>
      </c>
      <c r="T51" s="26">
        <f t="shared" si="31"/>
        <v>100</v>
      </c>
      <c r="U51" s="26">
        <f t="shared" si="31"/>
        <v>100</v>
      </c>
      <c r="V51" s="26">
        <f t="shared" si="31"/>
        <v>100</v>
      </c>
    </row>
    <row r="52" spans="1:22" ht="21" customHeight="1" x14ac:dyDescent="0.35">
      <c r="A52" s="140"/>
      <c r="B52" s="140"/>
      <c r="C52" s="135"/>
      <c r="D52" s="143"/>
      <c r="E52" s="9" t="s">
        <v>178</v>
      </c>
      <c r="F52" s="135"/>
      <c r="G52" s="132"/>
      <c r="H52" s="135"/>
      <c r="I52" s="138"/>
      <c r="J52" s="56">
        <f>SUM(L52:V52)</f>
        <v>51</v>
      </c>
      <c r="K52" s="56"/>
      <c r="L52" s="25">
        <f>'HUYEN NTM-13 xã,thị trấn'!L52</f>
        <v>5</v>
      </c>
      <c r="M52" s="25">
        <f>'HUYEN NTM-13 xã,thị trấn'!M52</f>
        <v>5</v>
      </c>
      <c r="N52" s="25">
        <f>'HUYEN NTM-13 xã,thị trấn'!N52</f>
        <v>5</v>
      </c>
      <c r="O52" s="25">
        <f>'HUYEN NTM-13 xã,thị trấn'!O52</f>
        <v>6</v>
      </c>
      <c r="P52" s="25">
        <f>'HUYEN NTM-13 xã,thị trấn'!P52</f>
        <v>4</v>
      </c>
      <c r="Q52" s="25">
        <f>'HUYEN NTM-13 xã,thị trấn'!Q52</f>
        <v>6</v>
      </c>
      <c r="R52" s="25">
        <f>'HUYEN NTM-13 xã,thị trấn'!R52</f>
        <v>6</v>
      </c>
      <c r="S52" s="25">
        <f>'HUYEN NTM-13 xã,thị trấn'!S52</f>
        <v>3</v>
      </c>
      <c r="T52" s="25">
        <f>'HUYEN NTM-13 xã,thị trấn'!T52</f>
        <v>4</v>
      </c>
      <c r="U52" s="25">
        <f>'HUYEN NTM-13 xã,thị trấn'!U52</f>
        <v>3</v>
      </c>
      <c r="V52" s="25">
        <f>'HUYEN NTM-13 xã,thị trấn'!V52</f>
        <v>4</v>
      </c>
    </row>
    <row r="53" spans="1:22" ht="20.149999999999999" customHeight="1" x14ac:dyDescent="0.35">
      <c r="A53" s="140"/>
      <c r="B53" s="140"/>
      <c r="C53" s="136"/>
      <c r="D53" s="144"/>
      <c r="E53" s="9" t="s">
        <v>39</v>
      </c>
      <c r="F53" s="136"/>
      <c r="G53" s="133"/>
      <c r="H53" s="136"/>
      <c r="I53" s="139"/>
      <c r="J53" s="56">
        <f>SUM(L53:V53)</f>
        <v>51</v>
      </c>
      <c r="K53" s="56"/>
      <c r="L53" s="25">
        <f>'HUYEN NTM-13 xã,thị trấn'!L53</f>
        <v>5</v>
      </c>
      <c r="M53" s="25">
        <f>'HUYEN NTM-13 xã,thị trấn'!M53</f>
        <v>5</v>
      </c>
      <c r="N53" s="25">
        <f>'HUYEN NTM-13 xã,thị trấn'!N53</f>
        <v>5</v>
      </c>
      <c r="O53" s="25">
        <f>'HUYEN NTM-13 xã,thị trấn'!O53</f>
        <v>6</v>
      </c>
      <c r="P53" s="25">
        <f>'HUYEN NTM-13 xã,thị trấn'!P53</f>
        <v>4</v>
      </c>
      <c r="Q53" s="25">
        <f>'HUYEN NTM-13 xã,thị trấn'!Q53</f>
        <v>6</v>
      </c>
      <c r="R53" s="25">
        <f>'HUYEN NTM-13 xã,thị trấn'!R53</f>
        <v>6</v>
      </c>
      <c r="S53" s="25">
        <f>'HUYEN NTM-13 xã,thị trấn'!S53</f>
        <v>3</v>
      </c>
      <c r="T53" s="25">
        <f>'HUYEN NTM-13 xã,thị trấn'!T53</f>
        <v>4</v>
      </c>
      <c r="U53" s="25">
        <f>'HUYEN NTM-13 xã,thị trấn'!U53</f>
        <v>3</v>
      </c>
      <c r="V53" s="25">
        <f>'HUYEN NTM-13 xã,thị trấn'!V53</f>
        <v>4</v>
      </c>
    </row>
    <row r="54" spans="1:22" ht="99.65" customHeight="1" x14ac:dyDescent="0.35">
      <c r="A54" s="53">
        <v>7</v>
      </c>
      <c r="B54" s="53" t="s">
        <v>40</v>
      </c>
      <c r="C54" s="56">
        <v>7</v>
      </c>
      <c r="D54" s="57" t="s">
        <v>138</v>
      </c>
      <c r="E54" s="9" t="str">
        <f>VLOOKUP(C54,DMTC,3,0)</f>
        <v>Cơ sở hạ tầng thương mại nông thôn</v>
      </c>
      <c r="F54" s="56" t="s">
        <v>15</v>
      </c>
      <c r="G54" s="56" t="s">
        <v>0</v>
      </c>
      <c r="H54" s="56">
        <f t="shared" ref="H54:H59" si="32">COUNTIF(L54:V54,"Đạt")</f>
        <v>11</v>
      </c>
      <c r="I54" s="62">
        <f t="shared" ref="I54:I59" si="33">H54/11</f>
        <v>1</v>
      </c>
      <c r="J54" s="56"/>
      <c r="K54" s="56" t="s">
        <v>0</v>
      </c>
      <c r="L54" s="25" t="s">
        <v>0</v>
      </c>
      <c r="M54" s="25" t="s">
        <v>0</v>
      </c>
      <c r="N54" s="25" t="s">
        <v>0</v>
      </c>
      <c r="O54" s="25" t="s">
        <v>0</v>
      </c>
      <c r="P54" s="25" t="s">
        <v>0</v>
      </c>
      <c r="Q54" s="25" t="s">
        <v>0</v>
      </c>
      <c r="R54" s="25" t="s">
        <v>0</v>
      </c>
      <c r="S54" s="25" t="s">
        <v>0</v>
      </c>
      <c r="T54" s="25" t="s">
        <v>0</v>
      </c>
      <c r="U54" s="25" t="s">
        <v>0</v>
      </c>
      <c r="V54" s="25" t="s">
        <v>0</v>
      </c>
    </row>
    <row r="55" spans="1:22" ht="21.65" customHeight="1" x14ac:dyDescent="0.35">
      <c r="A55" s="140">
        <v>8</v>
      </c>
      <c r="B55" s="140" t="s">
        <v>41</v>
      </c>
      <c r="C55" s="56" t="s">
        <v>42</v>
      </c>
      <c r="D55" s="59" t="s">
        <v>139</v>
      </c>
      <c r="E55" s="9" t="str">
        <f>VLOOKUP(C55,DMTC,3,0)</f>
        <v>Điểm phục vụ bưu chính xã</v>
      </c>
      <c r="F55" s="56" t="s">
        <v>15</v>
      </c>
      <c r="G55" s="56" t="s">
        <v>0</v>
      </c>
      <c r="H55" s="56">
        <f t="shared" si="32"/>
        <v>11</v>
      </c>
      <c r="I55" s="62">
        <f t="shared" si="33"/>
        <v>1</v>
      </c>
      <c r="J55" s="56"/>
      <c r="K55" s="56" t="s">
        <v>0</v>
      </c>
      <c r="L55" s="25" t="s">
        <v>0</v>
      </c>
      <c r="M55" s="25" t="s">
        <v>0</v>
      </c>
      <c r="N55" s="25" t="s">
        <v>0</v>
      </c>
      <c r="O55" s="25" t="s">
        <v>0</v>
      </c>
      <c r="P55" s="25" t="s">
        <v>0</v>
      </c>
      <c r="Q55" s="25" t="s">
        <v>0</v>
      </c>
      <c r="R55" s="25" t="s">
        <v>0</v>
      </c>
      <c r="S55" s="25" t="s">
        <v>0</v>
      </c>
      <c r="T55" s="25" t="s">
        <v>0</v>
      </c>
      <c r="U55" s="25" t="s">
        <v>0</v>
      </c>
      <c r="V55" s="25" t="s">
        <v>0</v>
      </c>
    </row>
    <row r="56" spans="1:22" ht="21.65" customHeight="1" x14ac:dyDescent="0.35">
      <c r="A56" s="140"/>
      <c r="B56" s="140"/>
      <c r="C56" s="56" t="s">
        <v>43</v>
      </c>
      <c r="D56" s="59" t="s">
        <v>140</v>
      </c>
      <c r="E56" s="9" t="str">
        <f>VLOOKUP(C56,DMTC,3,0)</f>
        <v>Dịch vụ viễn thông, internet</v>
      </c>
      <c r="F56" s="56" t="s">
        <v>15</v>
      </c>
      <c r="G56" s="56" t="s">
        <v>0</v>
      </c>
      <c r="H56" s="56">
        <f t="shared" si="32"/>
        <v>11</v>
      </c>
      <c r="I56" s="62">
        <f t="shared" si="33"/>
        <v>1</v>
      </c>
      <c r="J56" s="56"/>
      <c r="K56" s="56" t="s">
        <v>0</v>
      </c>
      <c r="L56" s="25" t="s">
        <v>0</v>
      </c>
      <c r="M56" s="25" t="s">
        <v>0</v>
      </c>
      <c r="N56" s="25" t="s">
        <v>0</v>
      </c>
      <c r="O56" s="25" t="s">
        <v>0</v>
      </c>
      <c r="P56" s="25" t="s">
        <v>0</v>
      </c>
      <c r="Q56" s="25" t="s">
        <v>0</v>
      </c>
      <c r="R56" s="25" t="s">
        <v>0</v>
      </c>
      <c r="S56" s="25" t="s">
        <v>0</v>
      </c>
      <c r="T56" s="25" t="s">
        <v>0</v>
      </c>
      <c r="U56" s="25" t="s">
        <v>0</v>
      </c>
      <c r="V56" s="25" t="s">
        <v>0</v>
      </c>
    </row>
    <row r="57" spans="1:22" ht="34" customHeight="1" x14ac:dyDescent="0.35">
      <c r="A57" s="140"/>
      <c r="B57" s="140"/>
      <c r="C57" s="56" t="s">
        <v>44</v>
      </c>
      <c r="D57" s="59" t="s">
        <v>141</v>
      </c>
      <c r="E57" s="9" t="str">
        <f>VLOOKUP(C57,DMTC,3,0)</f>
        <v>Đài truyền thanh xã</v>
      </c>
      <c r="F57" s="56" t="s">
        <v>15</v>
      </c>
      <c r="G57" s="56" t="s">
        <v>0</v>
      </c>
      <c r="H57" s="56">
        <f t="shared" si="32"/>
        <v>11</v>
      </c>
      <c r="I57" s="62">
        <f t="shared" si="33"/>
        <v>1</v>
      </c>
      <c r="J57" s="56"/>
      <c r="K57" s="56" t="s">
        <v>0</v>
      </c>
      <c r="L57" s="25" t="s">
        <v>0</v>
      </c>
      <c r="M57" s="25" t="s">
        <v>0</v>
      </c>
      <c r="N57" s="25" t="s">
        <v>0</v>
      </c>
      <c r="O57" s="25" t="s">
        <v>0</v>
      </c>
      <c r="P57" s="25" t="s">
        <v>0</v>
      </c>
      <c r="Q57" s="25" t="s">
        <v>0</v>
      </c>
      <c r="R57" s="25" t="s">
        <v>0</v>
      </c>
      <c r="S57" s="25" t="s">
        <v>0</v>
      </c>
      <c r="T57" s="25" t="s">
        <v>0</v>
      </c>
      <c r="U57" s="25" t="s">
        <v>0</v>
      </c>
      <c r="V57" s="25" t="s">
        <v>0</v>
      </c>
    </row>
    <row r="58" spans="1:22" ht="36" customHeight="1" x14ac:dyDescent="0.35">
      <c r="A58" s="140"/>
      <c r="B58" s="140"/>
      <c r="C58" s="56" t="s">
        <v>45</v>
      </c>
      <c r="D58" s="59" t="s">
        <v>142</v>
      </c>
      <c r="E58" s="9" t="str">
        <f>VLOOKUP(C58,DMTC,3,0)</f>
        <v>Ứng dụng CNTT</v>
      </c>
      <c r="F58" s="56" t="s">
        <v>15</v>
      </c>
      <c r="G58" s="56" t="s">
        <v>0</v>
      </c>
      <c r="H58" s="56">
        <f t="shared" si="32"/>
        <v>11</v>
      </c>
      <c r="I58" s="62">
        <f t="shared" si="33"/>
        <v>1</v>
      </c>
      <c r="J58" s="56"/>
      <c r="K58" s="56" t="s">
        <v>0</v>
      </c>
      <c r="L58" s="25" t="s">
        <v>0</v>
      </c>
      <c r="M58" s="25" t="s">
        <v>0</v>
      </c>
      <c r="N58" s="25" t="s">
        <v>0</v>
      </c>
      <c r="O58" s="25" t="s">
        <v>0</v>
      </c>
      <c r="P58" s="25" t="s">
        <v>0</v>
      </c>
      <c r="Q58" s="25" t="s">
        <v>0</v>
      </c>
      <c r="R58" s="25" t="s">
        <v>0</v>
      </c>
      <c r="S58" s="25" t="s">
        <v>0</v>
      </c>
      <c r="T58" s="25" t="s">
        <v>0</v>
      </c>
      <c r="U58" s="25" t="s">
        <v>0</v>
      </c>
      <c r="V58" s="25" t="s">
        <v>0</v>
      </c>
    </row>
    <row r="59" spans="1:22" ht="29" customHeight="1" x14ac:dyDescent="0.35">
      <c r="A59" s="128">
        <v>9</v>
      </c>
      <c r="B59" s="128" t="s">
        <v>46</v>
      </c>
      <c r="C59" s="134" t="s">
        <v>143</v>
      </c>
      <c r="D59" s="145" t="s">
        <v>145</v>
      </c>
      <c r="E59" s="9" t="s">
        <v>234</v>
      </c>
      <c r="F59" s="134" t="s">
        <v>20</v>
      </c>
      <c r="G59" s="131">
        <v>0</v>
      </c>
      <c r="H59" s="134">
        <f t="shared" si="32"/>
        <v>11</v>
      </c>
      <c r="I59" s="137">
        <f t="shared" si="33"/>
        <v>1</v>
      </c>
      <c r="J59" s="25" t="str">
        <f t="shared" ref="J59:K59" si="34">IF(OR(J60&gt;=0, J60="-"), "Đạt", "Chưa")</f>
        <v>Đạt</v>
      </c>
      <c r="K59" s="25" t="e">
        <f t="shared" si="34"/>
        <v>#DIV/0!</v>
      </c>
      <c r="L59" s="25" t="str">
        <f>IF(OR(L60&gt;=0, L60="-"), "Đạt", "Chưa")</f>
        <v>Đạt</v>
      </c>
      <c r="M59" s="25" t="str">
        <f t="shared" ref="M59:V59" si="35">IF(OR(M60&gt;=0, M60="-"), "Đạt", "Chưa")</f>
        <v>Đạt</v>
      </c>
      <c r="N59" s="25" t="str">
        <f t="shared" si="35"/>
        <v>Đạt</v>
      </c>
      <c r="O59" s="25" t="str">
        <f t="shared" si="35"/>
        <v>Đạt</v>
      </c>
      <c r="P59" s="25" t="str">
        <f t="shared" si="35"/>
        <v>Đạt</v>
      </c>
      <c r="Q59" s="25" t="str">
        <f t="shared" si="35"/>
        <v>Đạt</v>
      </c>
      <c r="R59" s="25" t="str">
        <f t="shared" si="35"/>
        <v>Đạt</v>
      </c>
      <c r="S59" s="25" t="str">
        <f t="shared" si="35"/>
        <v>Đạt</v>
      </c>
      <c r="T59" s="25" t="str">
        <f t="shared" si="35"/>
        <v>Đạt</v>
      </c>
      <c r="U59" s="25" t="str">
        <f t="shared" si="35"/>
        <v>Đạt</v>
      </c>
      <c r="V59" s="25" t="str">
        <f t="shared" si="35"/>
        <v>Đạt</v>
      </c>
    </row>
    <row r="60" spans="1:22" ht="21.65" customHeight="1" x14ac:dyDescent="0.35">
      <c r="A60" s="129"/>
      <c r="B60" s="129"/>
      <c r="C60" s="135"/>
      <c r="D60" s="146"/>
      <c r="E60" s="9" t="s">
        <v>19</v>
      </c>
      <c r="F60" s="135"/>
      <c r="G60" s="132"/>
      <c r="H60" s="135"/>
      <c r="I60" s="138"/>
      <c r="J60" s="26">
        <f t="shared" ref="J60:K60" si="36">J61/J62*100</f>
        <v>0</v>
      </c>
      <c r="K60" s="26" t="e">
        <f t="shared" si="36"/>
        <v>#DIV/0!</v>
      </c>
      <c r="L60" s="26">
        <f>L61/L62*100</f>
        <v>0</v>
      </c>
      <c r="M60" s="26">
        <f t="shared" ref="M60:V60" si="37">M61/M62*100</f>
        <v>0</v>
      </c>
      <c r="N60" s="26">
        <f t="shared" si="37"/>
        <v>0</v>
      </c>
      <c r="O60" s="26">
        <f t="shared" si="37"/>
        <v>0</v>
      </c>
      <c r="P60" s="26">
        <f t="shared" si="37"/>
        <v>0</v>
      </c>
      <c r="Q60" s="26">
        <f t="shared" si="37"/>
        <v>0</v>
      </c>
      <c r="R60" s="26">
        <f t="shared" si="37"/>
        <v>0</v>
      </c>
      <c r="S60" s="26">
        <f t="shared" si="37"/>
        <v>0</v>
      </c>
      <c r="T60" s="26">
        <f t="shared" si="37"/>
        <v>0</v>
      </c>
      <c r="U60" s="26">
        <f t="shared" si="37"/>
        <v>0</v>
      </c>
      <c r="V60" s="26">
        <f t="shared" si="37"/>
        <v>0</v>
      </c>
    </row>
    <row r="61" spans="1:22" ht="21.65" customHeight="1" x14ac:dyDescent="0.35">
      <c r="A61" s="129"/>
      <c r="B61" s="129"/>
      <c r="C61" s="135"/>
      <c r="D61" s="146"/>
      <c r="E61" s="9" t="s">
        <v>179</v>
      </c>
      <c r="F61" s="135"/>
      <c r="G61" s="132"/>
      <c r="H61" s="135"/>
      <c r="I61" s="138"/>
      <c r="J61" s="56">
        <f>SUM(L61:V61)</f>
        <v>0</v>
      </c>
      <c r="K61" s="56"/>
      <c r="L61" s="25">
        <f>'HUYEN NTM-13 xã,thị trấn'!L61</f>
        <v>0</v>
      </c>
      <c r="M61" s="25">
        <f>'HUYEN NTM-13 xã,thị trấn'!M61</f>
        <v>0</v>
      </c>
      <c r="N61" s="25">
        <f>'HUYEN NTM-13 xã,thị trấn'!N61</f>
        <v>0</v>
      </c>
      <c r="O61" s="25">
        <f>'HUYEN NTM-13 xã,thị trấn'!O61</f>
        <v>0</v>
      </c>
      <c r="P61" s="25">
        <f>'HUYEN NTM-13 xã,thị trấn'!P61</f>
        <v>0</v>
      </c>
      <c r="Q61" s="25">
        <f>'HUYEN NTM-13 xã,thị trấn'!Q61</f>
        <v>0</v>
      </c>
      <c r="R61" s="25">
        <f>'HUYEN NTM-13 xã,thị trấn'!R61</f>
        <v>0</v>
      </c>
      <c r="S61" s="25">
        <f>'HUYEN NTM-13 xã,thị trấn'!S61</f>
        <v>0</v>
      </c>
      <c r="T61" s="25">
        <f>'HUYEN NTM-13 xã,thị trấn'!T61</f>
        <v>0</v>
      </c>
      <c r="U61" s="25">
        <f>'HUYEN NTM-13 xã,thị trấn'!U61</f>
        <v>0</v>
      </c>
      <c r="V61" s="25">
        <f>'HUYEN NTM-13 xã,thị trấn'!V61</f>
        <v>0</v>
      </c>
    </row>
    <row r="62" spans="1:22" ht="21.65" customHeight="1" x14ac:dyDescent="0.35">
      <c r="A62" s="129"/>
      <c r="B62" s="129"/>
      <c r="C62" s="136"/>
      <c r="D62" s="147"/>
      <c r="E62" s="9" t="s">
        <v>31</v>
      </c>
      <c r="F62" s="136"/>
      <c r="G62" s="133"/>
      <c r="H62" s="136"/>
      <c r="I62" s="139"/>
      <c r="J62" s="56">
        <f>SUM(L62:V62)</f>
        <v>31907</v>
      </c>
      <c r="K62" s="56"/>
      <c r="L62" s="25">
        <f>'HUYEN NTM-13 xã,thị trấn'!L62</f>
        <v>3445</v>
      </c>
      <c r="M62" s="25">
        <f>'HUYEN NTM-13 xã,thị trấn'!M62</f>
        <v>1834</v>
      </c>
      <c r="N62" s="25">
        <f>'HUYEN NTM-13 xã,thị trấn'!N62</f>
        <v>4534</v>
      </c>
      <c r="O62" s="25">
        <f>'HUYEN NTM-13 xã,thị trấn'!O62</f>
        <v>5600</v>
      </c>
      <c r="P62" s="25">
        <f>'HUYEN NTM-13 xã,thị trấn'!P62</f>
        <v>3808</v>
      </c>
      <c r="Q62" s="25">
        <f>'HUYEN NTM-13 xã,thị trấn'!Q62</f>
        <v>2959</v>
      </c>
      <c r="R62" s="25">
        <f>'HUYEN NTM-13 xã,thị trấn'!R62</f>
        <v>3375</v>
      </c>
      <c r="S62" s="25">
        <f>'HUYEN NTM-13 xã,thị trấn'!S62</f>
        <v>2244</v>
      </c>
      <c r="T62" s="25">
        <f>'HUYEN NTM-13 xã,thị trấn'!T62</f>
        <v>1708</v>
      </c>
      <c r="U62" s="25">
        <f>'HUYEN NTM-13 xã,thị trấn'!U62</f>
        <v>1001</v>
      </c>
      <c r="V62" s="25">
        <f>'HUYEN NTM-13 xã,thị trấn'!V62</f>
        <v>1399</v>
      </c>
    </row>
    <row r="63" spans="1:22" ht="21.65" customHeight="1" x14ac:dyDescent="0.35">
      <c r="A63" s="129"/>
      <c r="B63" s="129"/>
      <c r="C63" s="134" t="s">
        <v>144</v>
      </c>
      <c r="D63" s="134" t="s">
        <v>47</v>
      </c>
      <c r="E63" s="9" t="s">
        <v>234</v>
      </c>
      <c r="F63" s="134" t="s">
        <v>20</v>
      </c>
      <c r="G63" s="134" t="s">
        <v>48</v>
      </c>
      <c r="H63" s="134">
        <f>COUNTIF(L63:V63,"Đạt")</f>
        <v>11</v>
      </c>
      <c r="I63" s="137">
        <f>H63/11</f>
        <v>1</v>
      </c>
      <c r="J63" s="25" t="str">
        <f t="shared" ref="J63:K63" si="38">IF(OR(J64&gt;=0, J64="-"), "Đạt", "Chưa")</f>
        <v>Đạt</v>
      </c>
      <c r="K63" s="25" t="e">
        <f t="shared" si="38"/>
        <v>#DIV/0!</v>
      </c>
      <c r="L63" s="25" t="str">
        <f>IF(OR(L64&gt;=0, L64="-"), "Đạt", "Chưa")</f>
        <v>Đạt</v>
      </c>
      <c r="M63" s="25" t="str">
        <f t="shared" ref="M63:V63" si="39">IF(OR(M64&gt;=0, M64="-"), "Đạt", "Chưa")</f>
        <v>Đạt</v>
      </c>
      <c r="N63" s="25" t="str">
        <f t="shared" si="39"/>
        <v>Đạt</v>
      </c>
      <c r="O63" s="25" t="str">
        <f t="shared" si="39"/>
        <v>Đạt</v>
      </c>
      <c r="P63" s="25" t="str">
        <f t="shared" si="39"/>
        <v>Đạt</v>
      </c>
      <c r="Q63" s="25" t="str">
        <f t="shared" si="39"/>
        <v>Đạt</v>
      </c>
      <c r="R63" s="25" t="str">
        <f t="shared" si="39"/>
        <v>Đạt</v>
      </c>
      <c r="S63" s="25" t="str">
        <f t="shared" si="39"/>
        <v>Đạt</v>
      </c>
      <c r="T63" s="25" t="str">
        <f t="shared" si="39"/>
        <v>Đạt</v>
      </c>
      <c r="U63" s="25" t="str">
        <f t="shared" si="39"/>
        <v>Đạt</v>
      </c>
      <c r="V63" s="25" t="str">
        <f t="shared" si="39"/>
        <v>Đạt</v>
      </c>
    </row>
    <row r="64" spans="1:22" ht="21" customHeight="1" x14ac:dyDescent="0.35">
      <c r="A64" s="129"/>
      <c r="B64" s="129"/>
      <c r="C64" s="135"/>
      <c r="D64" s="135"/>
      <c r="E64" s="9" t="s">
        <v>19</v>
      </c>
      <c r="F64" s="135"/>
      <c r="G64" s="135"/>
      <c r="H64" s="135"/>
      <c r="I64" s="138"/>
      <c r="J64" s="26">
        <f t="shared" ref="J64:K64" si="40">J65/J66*100</f>
        <v>83.947096248472121</v>
      </c>
      <c r="K64" s="26" t="e">
        <f t="shared" si="40"/>
        <v>#DIV/0!</v>
      </c>
      <c r="L64" s="26">
        <f>L65/L66*100</f>
        <v>87.140783744557325</v>
      </c>
      <c r="M64" s="26">
        <f t="shared" ref="M64:V64" si="41">M65/M66*100</f>
        <v>86.368593238822243</v>
      </c>
      <c r="N64" s="26">
        <f t="shared" si="41"/>
        <v>87.340097044552266</v>
      </c>
      <c r="O64" s="26">
        <f t="shared" si="41"/>
        <v>91.482142857142861</v>
      </c>
      <c r="P64" s="26">
        <f t="shared" si="41"/>
        <v>86.265756302521012</v>
      </c>
      <c r="Q64" s="26">
        <f t="shared" si="41"/>
        <v>77.053058465697859</v>
      </c>
      <c r="R64" s="26">
        <f t="shared" si="41"/>
        <v>80.059259259259264</v>
      </c>
      <c r="S64" s="26">
        <f t="shared" si="41"/>
        <v>76.114081996434933</v>
      </c>
      <c r="T64" s="26">
        <f t="shared" si="41"/>
        <v>76.522248243559716</v>
      </c>
      <c r="U64" s="26">
        <f t="shared" si="41"/>
        <v>76.323676323676324</v>
      </c>
      <c r="V64" s="26">
        <f t="shared" si="41"/>
        <v>76.483202287348107</v>
      </c>
    </row>
    <row r="65" spans="1:22" ht="21" customHeight="1" x14ac:dyDescent="0.35">
      <c r="A65" s="129"/>
      <c r="B65" s="129"/>
      <c r="C65" s="135"/>
      <c r="D65" s="135"/>
      <c r="E65" s="9" t="s">
        <v>49</v>
      </c>
      <c r="F65" s="135"/>
      <c r="G65" s="135"/>
      <c r="H65" s="135"/>
      <c r="I65" s="138"/>
      <c r="J65" s="56">
        <f>SUM(L65:V65)</f>
        <v>26785</v>
      </c>
      <c r="K65" s="56"/>
      <c r="L65" s="25">
        <f>'HUYEN NTM-13 xã,thị trấn'!L65</f>
        <v>3002</v>
      </c>
      <c r="M65" s="25">
        <f>'HUYEN NTM-13 xã,thị trấn'!M65</f>
        <v>1584</v>
      </c>
      <c r="N65" s="25">
        <f>'HUYEN NTM-13 xã,thị trấn'!N65</f>
        <v>3960</v>
      </c>
      <c r="O65" s="25">
        <f>'HUYEN NTM-13 xã,thị trấn'!O65</f>
        <v>5123</v>
      </c>
      <c r="P65" s="25">
        <f>'HUYEN NTM-13 xã,thị trấn'!P65</f>
        <v>3285</v>
      </c>
      <c r="Q65" s="25">
        <f>'HUYEN NTM-13 xã,thị trấn'!Q65</f>
        <v>2280</v>
      </c>
      <c r="R65" s="25">
        <f>'HUYEN NTM-13 xã,thị trấn'!R65</f>
        <v>2702</v>
      </c>
      <c r="S65" s="25">
        <f>'HUYEN NTM-13 xã,thị trấn'!S65</f>
        <v>1708</v>
      </c>
      <c r="T65" s="25">
        <f>'HUYEN NTM-13 xã,thị trấn'!T65</f>
        <v>1307</v>
      </c>
      <c r="U65" s="25">
        <f>'HUYEN NTM-13 xã,thị trấn'!U65</f>
        <v>764</v>
      </c>
      <c r="V65" s="25">
        <f>'HUYEN NTM-13 xã,thị trấn'!V65</f>
        <v>1070</v>
      </c>
    </row>
    <row r="66" spans="1:22" ht="21" customHeight="1" x14ac:dyDescent="0.35">
      <c r="A66" s="130"/>
      <c r="B66" s="130"/>
      <c r="C66" s="136"/>
      <c r="D66" s="136"/>
      <c r="E66" s="9" t="s">
        <v>31</v>
      </c>
      <c r="F66" s="136"/>
      <c r="G66" s="136"/>
      <c r="H66" s="136"/>
      <c r="I66" s="139"/>
      <c r="J66" s="56">
        <f>SUM(L66:V66)</f>
        <v>31907</v>
      </c>
      <c r="K66" s="56"/>
      <c r="L66" s="25">
        <f>'HUYEN NTM-13 xã,thị trấn'!L66</f>
        <v>3445</v>
      </c>
      <c r="M66" s="25">
        <f>'HUYEN NTM-13 xã,thị trấn'!M66</f>
        <v>1834</v>
      </c>
      <c r="N66" s="25">
        <f>'HUYEN NTM-13 xã,thị trấn'!N66</f>
        <v>4534</v>
      </c>
      <c r="O66" s="25">
        <f>'HUYEN NTM-13 xã,thị trấn'!O66</f>
        <v>5600</v>
      </c>
      <c r="P66" s="25">
        <f>'HUYEN NTM-13 xã,thị trấn'!P66</f>
        <v>3808</v>
      </c>
      <c r="Q66" s="25">
        <f>'HUYEN NTM-13 xã,thị trấn'!Q66</f>
        <v>2959</v>
      </c>
      <c r="R66" s="25">
        <f>'HUYEN NTM-13 xã,thị trấn'!R66</f>
        <v>3375</v>
      </c>
      <c r="S66" s="25">
        <f>'HUYEN NTM-13 xã,thị trấn'!S66</f>
        <v>2244</v>
      </c>
      <c r="T66" s="25">
        <f>'HUYEN NTM-13 xã,thị trấn'!T66</f>
        <v>1708</v>
      </c>
      <c r="U66" s="25">
        <f>'HUYEN NTM-13 xã,thị trấn'!U66</f>
        <v>1001</v>
      </c>
      <c r="V66" s="25">
        <f>'HUYEN NTM-13 xã,thị trấn'!V66</f>
        <v>1399</v>
      </c>
    </row>
    <row r="67" spans="1:22" ht="21" customHeight="1" x14ac:dyDescent="0.35">
      <c r="A67" s="128">
        <v>10</v>
      </c>
      <c r="B67" s="128" t="s">
        <v>50</v>
      </c>
      <c r="C67" s="134">
        <v>10</v>
      </c>
      <c r="D67" s="142" t="s">
        <v>112</v>
      </c>
      <c r="E67" s="9" t="s">
        <v>234</v>
      </c>
      <c r="F67" s="134" t="s">
        <v>51</v>
      </c>
      <c r="G67" s="134" t="s">
        <v>212</v>
      </c>
      <c r="H67" s="134">
        <f>COUNTIF(L67:V67,"Đạt")</f>
        <v>11</v>
      </c>
      <c r="I67" s="137">
        <f>H67/11</f>
        <v>1</v>
      </c>
      <c r="J67" s="56"/>
      <c r="K67" s="56"/>
      <c r="L67" s="25" t="str">
        <f>IF(OR(L68&gt;=59, L68="-"), "Đạt", "Chưa")</f>
        <v>Đạt</v>
      </c>
      <c r="M67" s="25" t="str">
        <f t="shared" ref="M67:V67" si="42">IF(OR(M68&gt;=59, M68="-"), "Đạt", "Chưa")</f>
        <v>Đạt</v>
      </c>
      <c r="N67" s="25" t="str">
        <f t="shared" si="42"/>
        <v>Đạt</v>
      </c>
      <c r="O67" s="25" t="str">
        <f t="shared" si="42"/>
        <v>Đạt</v>
      </c>
      <c r="P67" s="25" t="str">
        <f t="shared" si="42"/>
        <v>Đạt</v>
      </c>
      <c r="Q67" s="25" t="str">
        <f t="shared" si="42"/>
        <v>Đạt</v>
      </c>
      <c r="R67" s="25" t="str">
        <f t="shared" si="42"/>
        <v>Đạt</v>
      </c>
      <c r="S67" s="25" t="str">
        <f t="shared" si="42"/>
        <v>Đạt</v>
      </c>
      <c r="T67" s="25" t="str">
        <f t="shared" si="42"/>
        <v>Đạt</v>
      </c>
      <c r="U67" s="25" t="str">
        <f t="shared" si="42"/>
        <v>Đạt</v>
      </c>
      <c r="V67" s="25" t="str">
        <f t="shared" si="42"/>
        <v>Đạt</v>
      </c>
    </row>
    <row r="68" spans="1:22" ht="27" customHeight="1" x14ac:dyDescent="0.35">
      <c r="A68" s="130"/>
      <c r="B68" s="130"/>
      <c r="C68" s="136"/>
      <c r="D68" s="144"/>
      <c r="E68" s="57" t="s">
        <v>211</v>
      </c>
      <c r="F68" s="136"/>
      <c r="G68" s="136"/>
      <c r="H68" s="136"/>
      <c r="I68" s="139"/>
      <c r="J68" s="56"/>
      <c r="K68" s="56">
        <v>59</v>
      </c>
      <c r="L68" s="28">
        <f>'HUYEN NTM-13 xã,thị trấn'!L68</f>
        <v>79.319999999999993</v>
      </c>
      <c r="M68" s="28">
        <f>'HUYEN NTM-13 xã,thị trấn'!M68</f>
        <v>75.56</v>
      </c>
      <c r="N68" s="28">
        <f>'HUYEN NTM-13 xã,thị trấn'!N68</f>
        <v>74.757999999999996</v>
      </c>
      <c r="O68" s="28">
        <f>'HUYEN NTM-13 xã,thị trấn'!O68</f>
        <v>76.051000000000002</v>
      </c>
      <c r="P68" s="28">
        <f>'HUYEN NTM-13 xã,thị trấn'!P68</f>
        <v>72.843000000000004</v>
      </c>
      <c r="Q68" s="28">
        <f>'HUYEN NTM-13 xã,thị trấn'!Q68</f>
        <v>63.497999999999998</v>
      </c>
      <c r="R68" s="28">
        <f>'HUYEN NTM-13 xã,thị trấn'!R68</f>
        <v>65.23</v>
      </c>
      <c r="S68" s="28">
        <f>'HUYEN NTM-13 xã,thị trấn'!S68</f>
        <v>60.167000000000002</v>
      </c>
      <c r="T68" s="28">
        <f>'HUYEN NTM-13 xã,thị trấn'!T68</f>
        <v>62.152999999999999</v>
      </c>
      <c r="U68" s="28">
        <f>'HUYEN NTM-13 xã,thị trấn'!U68</f>
        <v>65.075999999999993</v>
      </c>
      <c r="V68" s="28">
        <f>'HUYEN NTM-13 xã,thị trấn'!V68</f>
        <v>59.628</v>
      </c>
    </row>
    <row r="69" spans="1:22" ht="27" customHeight="1" x14ac:dyDescent="0.35">
      <c r="A69" s="53"/>
      <c r="B69" s="53"/>
      <c r="C69" s="134">
        <v>11</v>
      </c>
      <c r="D69" s="134" t="s">
        <v>53</v>
      </c>
      <c r="E69" s="9" t="s">
        <v>234</v>
      </c>
      <c r="F69" s="134" t="s">
        <v>20</v>
      </c>
      <c r="G69" s="154" t="s">
        <v>207</v>
      </c>
      <c r="H69" s="134">
        <f>COUNTIF(L69:V69,"Đạt")</f>
        <v>11</v>
      </c>
      <c r="I69" s="137">
        <f>H69/11</f>
        <v>1</v>
      </c>
      <c r="J69" s="25" t="str">
        <f t="shared" ref="J69:K69" si="43">IF(OR(J70&lt;=4, J70="-"), "Đạt", "Chưa")</f>
        <v>Đạt</v>
      </c>
      <c r="K69" s="25" t="e">
        <f t="shared" si="43"/>
        <v>#DIV/0!</v>
      </c>
      <c r="L69" s="25" t="str">
        <f>IF(OR(L70&lt;=4, L70="-"), "Đạt", "Chưa")</f>
        <v>Đạt</v>
      </c>
      <c r="M69" s="25" t="str">
        <f t="shared" ref="M69:V69" si="44">IF(OR(M70&lt;=4, M70="-"), "Đạt", "Chưa")</f>
        <v>Đạt</v>
      </c>
      <c r="N69" s="25" t="str">
        <f t="shared" si="44"/>
        <v>Đạt</v>
      </c>
      <c r="O69" s="25" t="str">
        <f t="shared" si="44"/>
        <v>Đạt</v>
      </c>
      <c r="P69" s="25" t="str">
        <f t="shared" si="44"/>
        <v>Đạt</v>
      </c>
      <c r="Q69" s="25" t="str">
        <f t="shared" si="44"/>
        <v>Đạt</v>
      </c>
      <c r="R69" s="25" t="str">
        <f t="shared" si="44"/>
        <v>Đạt</v>
      </c>
      <c r="S69" s="25" t="str">
        <f t="shared" si="44"/>
        <v>Đạt</v>
      </c>
      <c r="T69" s="25" t="str">
        <f t="shared" si="44"/>
        <v>Đạt</v>
      </c>
      <c r="U69" s="25" t="str">
        <f t="shared" si="44"/>
        <v>Đạt</v>
      </c>
      <c r="V69" s="25" t="str">
        <f t="shared" si="44"/>
        <v>Đạt</v>
      </c>
    </row>
    <row r="70" spans="1:22" ht="21" customHeight="1" x14ac:dyDescent="0.35">
      <c r="A70" s="140">
        <v>11</v>
      </c>
      <c r="B70" s="140" t="s">
        <v>52</v>
      </c>
      <c r="C70" s="135"/>
      <c r="D70" s="135"/>
      <c r="E70" s="19" t="s">
        <v>115</v>
      </c>
      <c r="F70" s="135"/>
      <c r="G70" s="155"/>
      <c r="H70" s="135"/>
      <c r="I70" s="138"/>
      <c r="J70" s="26">
        <f t="shared" ref="J70:K70" si="45">J71+J74</f>
        <v>2.6257983769521815</v>
      </c>
      <c r="K70" s="26" t="e">
        <f t="shared" si="45"/>
        <v>#DIV/0!</v>
      </c>
      <c r="L70" s="26">
        <f>L71+L74</f>
        <v>2.4513363624021389</v>
      </c>
      <c r="M70" s="26">
        <f t="shared" ref="M70:V70" si="46">M71+M74</f>
        <v>1.9861443502152922</v>
      </c>
      <c r="N70" s="26">
        <f t="shared" si="46"/>
        <v>1.1825831527465755</v>
      </c>
      <c r="O70" s="26">
        <f t="shared" si="46"/>
        <v>2.2214005572649125</v>
      </c>
      <c r="P70" s="26">
        <f t="shared" si="46"/>
        <v>2.2722494484624467</v>
      </c>
      <c r="Q70" s="26">
        <f t="shared" si="46"/>
        <v>3.6727306551578764</v>
      </c>
      <c r="R70" s="26">
        <f t="shared" si="46"/>
        <v>3.4193682875906193</v>
      </c>
      <c r="S70" s="26">
        <f t="shared" si="46"/>
        <v>3.7319517670202487</v>
      </c>
      <c r="T70" s="26">
        <f t="shared" si="46"/>
        <v>3.6637641956541178</v>
      </c>
      <c r="U70" s="26">
        <f t="shared" si="46"/>
        <v>3.511852679201461</v>
      </c>
      <c r="V70" s="26">
        <f t="shared" si="46"/>
        <v>3.3238247494853868</v>
      </c>
    </row>
    <row r="71" spans="1:22" ht="21" customHeight="1" x14ac:dyDescent="0.35">
      <c r="A71" s="140"/>
      <c r="B71" s="140"/>
      <c r="C71" s="135"/>
      <c r="D71" s="135"/>
      <c r="E71" s="20" t="s">
        <v>116</v>
      </c>
      <c r="F71" s="135"/>
      <c r="G71" s="155"/>
      <c r="H71" s="135"/>
      <c r="I71" s="138"/>
      <c r="J71" s="26">
        <f t="shared" ref="J71:K71" si="47">J72/J73*100</f>
        <v>1.0800909550277917</v>
      </c>
      <c r="K71" s="26" t="e">
        <f t="shared" si="47"/>
        <v>#DIV/0!</v>
      </c>
      <c r="L71" s="26">
        <f>L72/L73*100</f>
        <v>0.72971395213076473</v>
      </c>
      <c r="M71" s="26">
        <f t="shared" ref="M71:V71" si="48">M72/M73*100</f>
        <v>0.60340098738343395</v>
      </c>
      <c r="N71" s="26">
        <f t="shared" si="48"/>
        <v>0.37811387900355869</v>
      </c>
      <c r="O71" s="26">
        <f t="shared" si="48"/>
        <v>0.7579859231185706</v>
      </c>
      <c r="P71" s="26">
        <f t="shared" si="48"/>
        <v>0.66190097961344985</v>
      </c>
      <c r="Q71" s="26">
        <f t="shared" si="48"/>
        <v>2.3793337865397688</v>
      </c>
      <c r="R71" s="26">
        <f t="shared" si="48"/>
        <v>1.9064641048555258</v>
      </c>
      <c r="S71" s="26">
        <f t="shared" si="48"/>
        <v>1.0304659498207887</v>
      </c>
      <c r="T71" s="26">
        <f t="shared" si="48"/>
        <v>1.945754716981132</v>
      </c>
      <c r="U71" s="26">
        <f t="shared" si="48"/>
        <v>1.2072434607645874</v>
      </c>
      <c r="V71" s="26">
        <f t="shared" si="48"/>
        <v>1.4492753623188406</v>
      </c>
    </row>
    <row r="72" spans="1:22" ht="21" customHeight="1" x14ac:dyDescent="0.35">
      <c r="A72" s="140"/>
      <c r="B72" s="140"/>
      <c r="C72" s="135"/>
      <c r="D72" s="135"/>
      <c r="E72" s="57" t="s">
        <v>117</v>
      </c>
      <c r="F72" s="135"/>
      <c r="G72" s="155"/>
      <c r="H72" s="135"/>
      <c r="I72" s="138"/>
      <c r="J72" s="56">
        <f>SUM(L72:V72)</f>
        <v>342</v>
      </c>
      <c r="K72" s="56"/>
      <c r="L72" s="25">
        <f>'HUYEN NTM-13 xã,thị trấn'!L72</f>
        <v>25</v>
      </c>
      <c r="M72" s="25">
        <f>'HUYEN NTM-13 xã,thị trấn'!M72</f>
        <v>11</v>
      </c>
      <c r="N72" s="25">
        <f>'HUYEN NTM-13 xã,thị trấn'!N72</f>
        <v>17</v>
      </c>
      <c r="O72" s="25">
        <f>'HUYEN NTM-13 xã,thị trấn'!O72</f>
        <v>42</v>
      </c>
      <c r="P72" s="25">
        <f>'HUYEN NTM-13 xã,thị trấn'!P72</f>
        <v>25</v>
      </c>
      <c r="Q72" s="25">
        <f>'HUYEN NTM-13 xã,thị trấn'!Q72</f>
        <v>70</v>
      </c>
      <c r="R72" s="25">
        <f>'HUYEN NTM-13 xã,thị trấn'!R72</f>
        <v>64</v>
      </c>
      <c r="S72" s="25">
        <f>'HUYEN NTM-13 xã,thị trấn'!S72</f>
        <v>23</v>
      </c>
      <c r="T72" s="25">
        <f>'HUYEN NTM-13 xã,thị trấn'!T72</f>
        <v>33</v>
      </c>
      <c r="U72" s="25">
        <f>'HUYEN NTM-13 xã,thị trấn'!U72</f>
        <v>12</v>
      </c>
      <c r="V72" s="25">
        <f>'HUYEN NTM-13 xã,thị trấn'!V72</f>
        <v>20</v>
      </c>
    </row>
    <row r="73" spans="1:22" ht="21" customHeight="1" x14ac:dyDescent="0.35">
      <c r="A73" s="140"/>
      <c r="B73" s="140"/>
      <c r="C73" s="135"/>
      <c r="D73" s="135"/>
      <c r="E73" s="57" t="s">
        <v>31</v>
      </c>
      <c r="F73" s="135"/>
      <c r="G73" s="155"/>
      <c r="H73" s="135"/>
      <c r="I73" s="138"/>
      <c r="J73" s="56">
        <f>SUM(L73:V73)</f>
        <v>31664</v>
      </c>
      <c r="K73" s="56"/>
      <c r="L73" s="25">
        <f>'HUYEN NTM-13 xã,thị trấn'!L73</f>
        <v>3426</v>
      </c>
      <c r="M73" s="25">
        <f>'HUYEN NTM-13 xã,thị trấn'!M73</f>
        <v>1823</v>
      </c>
      <c r="N73" s="25">
        <f>'HUYEN NTM-13 xã,thị trấn'!N73</f>
        <v>4496</v>
      </c>
      <c r="O73" s="25">
        <f>'HUYEN NTM-13 xã,thị trấn'!O73</f>
        <v>5541</v>
      </c>
      <c r="P73" s="25">
        <f>'HUYEN NTM-13 xã,thị trấn'!P73</f>
        <v>3777</v>
      </c>
      <c r="Q73" s="25">
        <f>'HUYEN NTM-13 xã,thị trấn'!Q73</f>
        <v>2942</v>
      </c>
      <c r="R73" s="25">
        <f>'HUYEN NTM-13 xã,thị trấn'!R73</f>
        <v>3357</v>
      </c>
      <c r="S73" s="25">
        <f>'HUYEN NTM-13 xã,thị trấn'!S73</f>
        <v>2232</v>
      </c>
      <c r="T73" s="25">
        <f>'HUYEN NTM-13 xã,thị trấn'!T73</f>
        <v>1696</v>
      </c>
      <c r="U73" s="25">
        <f>'HUYEN NTM-13 xã,thị trấn'!U73</f>
        <v>994</v>
      </c>
      <c r="V73" s="25">
        <f>'HUYEN NTM-13 xã,thị trấn'!V73</f>
        <v>1380</v>
      </c>
    </row>
    <row r="74" spans="1:22" ht="21" customHeight="1" x14ac:dyDescent="0.35">
      <c r="A74" s="140"/>
      <c r="B74" s="140"/>
      <c r="C74" s="135"/>
      <c r="D74" s="135"/>
      <c r="E74" s="20" t="s">
        <v>118</v>
      </c>
      <c r="F74" s="135"/>
      <c r="G74" s="155"/>
      <c r="H74" s="135"/>
      <c r="I74" s="138"/>
      <c r="J74" s="26">
        <f t="shared" ref="J74:K74" si="49">J75/J76*100</f>
        <v>1.5457074219243898</v>
      </c>
      <c r="K74" s="26" t="e">
        <f t="shared" si="49"/>
        <v>#DIV/0!</v>
      </c>
      <c r="L74" s="26">
        <f>L75/L76*100</f>
        <v>1.7216224102713742</v>
      </c>
      <c r="M74" s="26">
        <f t="shared" ref="M74:V74" si="50">M75/M76*100</f>
        <v>1.3827433628318584</v>
      </c>
      <c r="N74" s="26">
        <f t="shared" si="50"/>
        <v>0.8044692737430168</v>
      </c>
      <c r="O74" s="26">
        <f t="shared" si="50"/>
        <v>1.4634146341463417</v>
      </c>
      <c r="P74" s="26">
        <f t="shared" si="50"/>
        <v>1.6103484688489969</v>
      </c>
      <c r="Q74" s="26">
        <f t="shared" si="50"/>
        <v>1.2933968686181077</v>
      </c>
      <c r="R74" s="26">
        <f t="shared" si="50"/>
        <v>1.5129041827350933</v>
      </c>
      <c r="S74" s="26">
        <f t="shared" si="50"/>
        <v>2.70148581719946</v>
      </c>
      <c r="T74" s="26">
        <f t="shared" si="50"/>
        <v>1.7180094786729858</v>
      </c>
      <c r="U74" s="26">
        <f t="shared" si="50"/>
        <v>2.3046092184368736</v>
      </c>
      <c r="V74" s="26">
        <f t="shared" si="50"/>
        <v>1.8745493871665464</v>
      </c>
    </row>
    <row r="75" spans="1:22" ht="21" customHeight="1" x14ac:dyDescent="0.35">
      <c r="A75" s="140"/>
      <c r="B75" s="140"/>
      <c r="C75" s="135"/>
      <c r="D75" s="135"/>
      <c r="E75" s="57" t="s">
        <v>119</v>
      </c>
      <c r="F75" s="135"/>
      <c r="G75" s="155"/>
      <c r="H75" s="135"/>
      <c r="I75" s="138"/>
      <c r="J75" s="56">
        <f>SUM(L75:V75)</f>
        <v>489</v>
      </c>
      <c r="K75" s="56"/>
      <c r="L75" s="25">
        <f>'HUYEN NTM-13 xã,thị trấn'!L75</f>
        <v>59</v>
      </c>
      <c r="M75" s="25">
        <f>'HUYEN NTM-13 xã,thị trấn'!M75</f>
        <v>25</v>
      </c>
      <c r="N75" s="25">
        <f>'HUYEN NTM-13 xã,thị trấn'!N75</f>
        <v>36</v>
      </c>
      <c r="O75" s="25">
        <f>'HUYEN NTM-13 xã,thị trấn'!O75</f>
        <v>81</v>
      </c>
      <c r="P75" s="25">
        <f>'HUYEN NTM-13 xã,thị trấn'!P75</f>
        <v>61</v>
      </c>
      <c r="Q75" s="25">
        <f>'HUYEN NTM-13 xã,thị trấn'!Q75</f>
        <v>38</v>
      </c>
      <c r="R75" s="25">
        <f>'HUYEN NTM-13 xã,thị trấn'!R75</f>
        <v>51</v>
      </c>
      <c r="S75" s="25">
        <f>'HUYEN NTM-13 xã,thị trấn'!S75</f>
        <v>60</v>
      </c>
      <c r="T75" s="25">
        <f>'HUYEN NTM-13 xã,thị trấn'!T75</f>
        <v>29</v>
      </c>
      <c r="U75" s="25">
        <f>'HUYEN NTM-13 xã,thị trấn'!U75</f>
        <v>23</v>
      </c>
      <c r="V75" s="25">
        <f>'HUYEN NTM-13 xã,thị trấn'!V75</f>
        <v>26</v>
      </c>
    </row>
    <row r="76" spans="1:22" ht="21" customHeight="1" x14ac:dyDescent="0.35">
      <c r="A76" s="140"/>
      <c r="B76" s="140"/>
      <c r="C76" s="136"/>
      <c r="D76" s="136"/>
      <c r="E76" s="57" t="s">
        <v>31</v>
      </c>
      <c r="F76" s="136"/>
      <c r="G76" s="156"/>
      <c r="H76" s="136"/>
      <c r="I76" s="139"/>
      <c r="J76" s="56">
        <f>SUM(L76:V76)</f>
        <v>31636</v>
      </c>
      <c r="K76" s="56"/>
      <c r="L76" s="25">
        <f>'HUYEN NTM-13 xã,thị trấn'!L76</f>
        <v>3427</v>
      </c>
      <c r="M76" s="25">
        <f>'HUYEN NTM-13 xã,thị trấn'!M76</f>
        <v>1808</v>
      </c>
      <c r="N76" s="25">
        <f>'HUYEN NTM-13 xã,thị trấn'!N76</f>
        <v>4475</v>
      </c>
      <c r="O76" s="25">
        <f>'HUYEN NTM-13 xã,thị trấn'!O76</f>
        <v>5535</v>
      </c>
      <c r="P76" s="25">
        <f>'HUYEN NTM-13 xã,thị trấn'!P76</f>
        <v>3788</v>
      </c>
      <c r="Q76" s="25">
        <f>'HUYEN NTM-13 xã,thị trấn'!Q76</f>
        <v>2938</v>
      </c>
      <c r="R76" s="25">
        <f>'HUYEN NTM-13 xã,thị trấn'!R76</f>
        <v>3371</v>
      </c>
      <c r="S76" s="25">
        <f>'HUYEN NTM-13 xã,thị trấn'!S76</f>
        <v>2221</v>
      </c>
      <c r="T76" s="25">
        <f>'HUYEN NTM-13 xã,thị trấn'!T76</f>
        <v>1688</v>
      </c>
      <c r="U76" s="25">
        <f>'HUYEN NTM-13 xã,thị trấn'!U76</f>
        <v>998</v>
      </c>
      <c r="V76" s="25">
        <f>'HUYEN NTM-13 xã,thị trấn'!V76</f>
        <v>1387</v>
      </c>
    </row>
    <row r="77" spans="1:22" ht="21" customHeight="1" x14ac:dyDescent="0.35">
      <c r="A77" s="128">
        <v>12</v>
      </c>
      <c r="B77" s="128" t="s">
        <v>54</v>
      </c>
      <c r="C77" s="134" t="s">
        <v>55</v>
      </c>
      <c r="D77" s="142" t="s">
        <v>56</v>
      </c>
      <c r="E77" s="9" t="s">
        <v>234</v>
      </c>
      <c r="F77" s="134" t="s">
        <v>20</v>
      </c>
      <c r="G77" s="134" t="s">
        <v>57</v>
      </c>
      <c r="H77" s="134">
        <f>COUNTIF(L77:V77,"Đạt")</f>
        <v>11</v>
      </c>
      <c r="I77" s="137">
        <f>H77/11</f>
        <v>1</v>
      </c>
      <c r="J77" s="25" t="str">
        <f t="shared" ref="J77:K77" si="51">IF(OR(J78&gt;=70, J78="-"), "Đạt", "Chưa")</f>
        <v>Đạt</v>
      </c>
      <c r="K77" s="25" t="e">
        <f t="shared" si="51"/>
        <v>#DIV/0!</v>
      </c>
      <c r="L77" s="25" t="str">
        <f>IF(OR(L78&gt;=70, L78="-"), "Đạt", "Chưa")</f>
        <v>Đạt</v>
      </c>
      <c r="M77" s="25" t="str">
        <f t="shared" ref="M77:V77" si="52">IF(OR(M78&gt;=70, M78="-"), "Đạt", "Chưa")</f>
        <v>Đạt</v>
      </c>
      <c r="N77" s="25" t="str">
        <f t="shared" si="52"/>
        <v>Đạt</v>
      </c>
      <c r="O77" s="25" t="str">
        <f t="shared" si="52"/>
        <v>Đạt</v>
      </c>
      <c r="P77" s="25" t="str">
        <f t="shared" si="52"/>
        <v>Đạt</v>
      </c>
      <c r="Q77" s="25" t="str">
        <f t="shared" si="52"/>
        <v>Đạt</v>
      </c>
      <c r="R77" s="25" t="str">
        <f t="shared" si="52"/>
        <v>Đạt</v>
      </c>
      <c r="S77" s="25" t="str">
        <f t="shared" si="52"/>
        <v>Đạt</v>
      </c>
      <c r="T77" s="25" t="str">
        <f t="shared" si="52"/>
        <v>Đạt</v>
      </c>
      <c r="U77" s="25" t="str">
        <f t="shared" si="52"/>
        <v>Đạt</v>
      </c>
      <c r="V77" s="25" t="str">
        <f t="shared" si="52"/>
        <v>Đạt</v>
      </c>
    </row>
    <row r="78" spans="1:22" ht="20.149999999999999" customHeight="1" x14ac:dyDescent="0.35">
      <c r="A78" s="129"/>
      <c r="B78" s="129"/>
      <c r="C78" s="135"/>
      <c r="D78" s="143"/>
      <c r="E78" s="57" t="s">
        <v>19</v>
      </c>
      <c r="F78" s="135"/>
      <c r="G78" s="135"/>
      <c r="H78" s="135"/>
      <c r="I78" s="138"/>
      <c r="J78" s="26">
        <f t="shared" ref="J78:K78" si="53">J79/J80*100</f>
        <v>75.495789560303919</v>
      </c>
      <c r="K78" s="26" t="e">
        <f t="shared" si="53"/>
        <v>#DIV/0!</v>
      </c>
      <c r="L78" s="26">
        <f>L79/L80*100</f>
        <v>78.917770557360654</v>
      </c>
      <c r="M78" s="26">
        <f t="shared" ref="M78:V78" si="54">M79/M80*100</f>
        <v>77.702702702702695</v>
      </c>
      <c r="N78" s="26">
        <f t="shared" si="54"/>
        <v>77.601234792082806</v>
      </c>
      <c r="O78" s="26">
        <f t="shared" si="54"/>
        <v>75.127173335357995</v>
      </c>
      <c r="P78" s="26">
        <f t="shared" si="54"/>
        <v>78.022957762175409</v>
      </c>
      <c r="Q78" s="26">
        <f t="shared" si="54"/>
        <v>71.990984222389173</v>
      </c>
      <c r="R78" s="26">
        <f t="shared" si="54"/>
        <v>73.233498109915672</v>
      </c>
      <c r="S78" s="26">
        <f t="shared" si="54"/>
        <v>73.004084663943559</v>
      </c>
      <c r="T78" s="26">
        <f t="shared" si="54"/>
        <v>73.011914657799949</v>
      </c>
      <c r="U78" s="26">
        <f t="shared" si="54"/>
        <v>71.987550022232099</v>
      </c>
      <c r="V78" s="26">
        <f t="shared" si="54"/>
        <v>73.02652604666028</v>
      </c>
    </row>
    <row r="79" spans="1:22" ht="17.5" customHeight="1" x14ac:dyDescent="0.35">
      <c r="A79" s="129"/>
      <c r="B79" s="129"/>
      <c r="C79" s="135"/>
      <c r="D79" s="143"/>
      <c r="E79" s="57" t="s">
        <v>58</v>
      </c>
      <c r="F79" s="135"/>
      <c r="G79" s="135"/>
      <c r="H79" s="135"/>
      <c r="I79" s="138"/>
      <c r="J79" s="56">
        <f>SUM(L79:V79)</f>
        <v>55047</v>
      </c>
      <c r="K79" s="56"/>
      <c r="L79" s="25">
        <f>'HUYEN NTM-13 xã,thị trấn'!L79</f>
        <v>6315</v>
      </c>
      <c r="M79" s="25">
        <f>'HUYEN NTM-13 xã,thị trấn'!M79</f>
        <v>2990</v>
      </c>
      <c r="N79" s="25">
        <f>'HUYEN NTM-13 xã,thị trấn'!N79</f>
        <v>8547</v>
      </c>
      <c r="O79" s="25">
        <f>'HUYEN NTM-13 xã,thị trấn'!O79</f>
        <v>9895</v>
      </c>
      <c r="P79" s="25">
        <f>'HUYEN NTM-13 xã,thị trấn'!P79</f>
        <v>7001</v>
      </c>
      <c r="Q79" s="25">
        <f>'HUYEN NTM-13 xã,thị trấn'!Q79</f>
        <v>4791</v>
      </c>
      <c r="R79" s="25">
        <f>'HUYEN NTM-13 xã,thị trấn'!R79</f>
        <v>5037</v>
      </c>
      <c r="S79" s="25">
        <f>'HUYEN NTM-13 xã,thị trấn'!S79</f>
        <v>3932</v>
      </c>
      <c r="T79" s="25">
        <f>'HUYEN NTM-13 xã,thị trấn'!T79</f>
        <v>2635</v>
      </c>
      <c r="U79" s="25">
        <f>'HUYEN NTM-13 xã,thị trấn'!U79</f>
        <v>1619</v>
      </c>
      <c r="V79" s="25">
        <f>'HUYEN NTM-13 xã,thị trấn'!V79</f>
        <v>2285</v>
      </c>
    </row>
    <row r="80" spans="1:22" ht="17.5" customHeight="1" x14ac:dyDescent="0.35">
      <c r="A80" s="129"/>
      <c r="B80" s="129"/>
      <c r="C80" s="136"/>
      <c r="D80" s="144"/>
      <c r="E80" s="57" t="s">
        <v>59</v>
      </c>
      <c r="F80" s="136"/>
      <c r="G80" s="136"/>
      <c r="H80" s="136"/>
      <c r="I80" s="139"/>
      <c r="J80" s="56">
        <f>SUM(L80:V80)</f>
        <v>72914</v>
      </c>
      <c r="K80" s="56"/>
      <c r="L80" s="25">
        <f>'HUYEN NTM-13 xã,thị trấn'!L80</f>
        <v>8002</v>
      </c>
      <c r="M80" s="25">
        <f>'HUYEN NTM-13 xã,thị trấn'!M80</f>
        <v>3848</v>
      </c>
      <c r="N80" s="25">
        <f>'HUYEN NTM-13 xã,thị trấn'!N80</f>
        <v>11014</v>
      </c>
      <c r="O80" s="25">
        <f>'HUYEN NTM-13 xã,thị trấn'!O80</f>
        <v>13171</v>
      </c>
      <c r="P80" s="25">
        <f>'HUYEN NTM-13 xã,thị trấn'!P80</f>
        <v>8973</v>
      </c>
      <c r="Q80" s="25">
        <f>'HUYEN NTM-13 xã,thị trấn'!Q80</f>
        <v>6655</v>
      </c>
      <c r="R80" s="25">
        <f>'HUYEN NTM-13 xã,thị trấn'!R80</f>
        <v>6878</v>
      </c>
      <c r="S80" s="25">
        <f>'HUYEN NTM-13 xã,thị trấn'!S80</f>
        <v>5386</v>
      </c>
      <c r="T80" s="25">
        <f>'HUYEN NTM-13 xã,thị trấn'!T80</f>
        <v>3609</v>
      </c>
      <c r="U80" s="25">
        <f>'HUYEN NTM-13 xã,thị trấn'!U80</f>
        <v>2249</v>
      </c>
      <c r="V80" s="25">
        <f>'HUYEN NTM-13 xã,thị trấn'!V80</f>
        <v>3129</v>
      </c>
    </row>
    <row r="81" spans="1:22" ht="17.5" customHeight="1" x14ac:dyDescent="0.35">
      <c r="A81" s="129"/>
      <c r="B81" s="129"/>
      <c r="C81" s="134" t="s">
        <v>60</v>
      </c>
      <c r="D81" s="142" t="s">
        <v>61</v>
      </c>
      <c r="E81" s="9" t="s">
        <v>234</v>
      </c>
      <c r="F81" s="134" t="s">
        <v>20</v>
      </c>
      <c r="G81" s="134" t="s">
        <v>208</v>
      </c>
      <c r="H81" s="134">
        <f>COUNTIF(L81:V81,"Đạt")</f>
        <v>11</v>
      </c>
      <c r="I81" s="137">
        <f>H81/11</f>
        <v>1</v>
      </c>
      <c r="J81" s="25" t="str">
        <f t="shared" ref="J81:K81" si="55">IF(OR(J82&gt;=25, J82="-"), "Đạt", "Chưa")</f>
        <v>Đạt</v>
      </c>
      <c r="K81" s="25" t="e">
        <f t="shared" si="55"/>
        <v>#DIV/0!</v>
      </c>
      <c r="L81" s="25" t="str">
        <f>IF(OR(L82&gt;=25, L82="-"), "Đạt", "Chưa")</f>
        <v>Đạt</v>
      </c>
      <c r="M81" s="25" t="str">
        <f t="shared" ref="M81:V81" si="56">IF(OR(M82&gt;=25, M82="-"), "Đạt", "Chưa")</f>
        <v>Đạt</v>
      </c>
      <c r="N81" s="25" t="str">
        <f t="shared" si="56"/>
        <v>Đạt</v>
      </c>
      <c r="O81" s="25" t="str">
        <f t="shared" si="56"/>
        <v>Đạt</v>
      </c>
      <c r="P81" s="25" t="str">
        <f t="shared" si="56"/>
        <v>Đạt</v>
      </c>
      <c r="Q81" s="25" t="str">
        <f t="shared" si="56"/>
        <v>Đạt</v>
      </c>
      <c r="R81" s="25" t="str">
        <f t="shared" si="56"/>
        <v>Đạt</v>
      </c>
      <c r="S81" s="25" t="str">
        <f t="shared" si="56"/>
        <v>Đạt</v>
      </c>
      <c r="T81" s="25" t="str">
        <f t="shared" si="56"/>
        <v>Đạt</v>
      </c>
      <c r="U81" s="25" t="str">
        <f t="shared" si="56"/>
        <v>Đạt</v>
      </c>
      <c r="V81" s="25" t="str">
        <f t="shared" si="56"/>
        <v>Đạt</v>
      </c>
    </row>
    <row r="82" spans="1:22" ht="19.5" customHeight="1" x14ac:dyDescent="0.35">
      <c r="A82" s="129"/>
      <c r="B82" s="129"/>
      <c r="C82" s="135"/>
      <c r="D82" s="143"/>
      <c r="E82" s="57" t="s">
        <v>19</v>
      </c>
      <c r="F82" s="135"/>
      <c r="G82" s="135"/>
      <c r="H82" s="135"/>
      <c r="I82" s="138"/>
      <c r="J82" s="26">
        <f t="shared" ref="J82:K82" si="57">J83/J84*100</f>
        <v>31.969988906405089</v>
      </c>
      <c r="K82" s="26" t="e">
        <f t="shared" si="57"/>
        <v>#DIV/0!</v>
      </c>
      <c r="L82" s="26">
        <f>L83/L84*100</f>
        <v>31.842039490127465</v>
      </c>
      <c r="M82" s="26">
        <f t="shared" ref="M82:V82" si="58">M83/M84*100</f>
        <v>32.718295218295218</v>
      </c>
      <c r="N82" s="26">
        <f t="shared" si="58"/>
        <v>30.370437624841113</v>
      </c>
      <c r="O82" s="26">
        <f t="shared" si="58"/>
        <v>34.7050337863488</v>
      </c>
      <c r="P82" s="26">
        <f t="shared" si="58"/>
        <v>41.491140086927444</v>
      </c>
      <c r="Q82" s="26">
        <f t="shared" si="58"/>
        <v>27.034237438861719</v>
      </c>
      <c r="R82" s="26">
        <f t="shared" si="58"/>
        <v>27.711544053503928</v>
      </c>
      <c r="S82" s="26">
        <f t="shared" si="58"/>
        <v>27.330115113256593</v>
      </c>
      <c r="T82" s="26">
        <f t="shared" si="58"/>
        <v>26.073704627320588</v>
      </c>
      <c r="U82" s="26">
        <f t="shared" si="58"/>
        <v>27.034237438861719</v>
      </c>
      <c r="V82" s="26">
        <f t="shared" si="58"/>
        <v>29.434324065196549</v>
      </c>
    </row>
    <row r="83" spans="1:22" ht="33" customHeight="1" x14ac:dyDescent="0.35">
      <c r="A83" s="129"/>
      <c r="B83" s="129"/>
      <c r="C83" s="135"/>
      <c r="D83" s="143"/>
      <c r="E83" s="57" t="s">
        <v>62</v>
      </c>
      <c r="F83" s="135"/>
      <c r="G83" s="135"/>
      <c r="H83" s="135"/>
      <c r="I83" s="138"/>
      <c r="J83" s="56">
        <f>SUM(L83:V83)</f>
        <v>21902</v>
      </c>
      <c r="K83" s="56"/>
      <c r="L83" s="25">
        <f>'HUYEN NTM-13 xã,thị trấn'!L83</f>
        <v>2548</v>
      </c>
      <c r="M83" s="25">
        <f>'HUYEN NTM-13 xã,thị trấn'!M83</f>
        <v>1259</v>
      </c>
      <c r="N83" s="25">
        <f>'HUYEN NTM-13 xã,thị trấn'!N83</f>
        <v>3345</v>
      </c>
      <c r="O83" s="25">
        <f>'HUYEN NTM-13 xã,thị trấn'!O83</f>
        <v>4571</v>
      </c>
      <c r="P83" s="25">
        <f>'HUYEN NTM-13 xã,thị trấn'!P83</f>
        <v>3723</v>
      </c>
      <c r="Q83" s="25">
        <f>'HUYEN NTM-13 xã,thị trấn'!Q83</f>
        <v>608</v>
      </c>
      <c r="R83" s="25">
        <f>'HUYEN NTM-13 xã,thị trấn'!R83</f>
        <v>1906</v>
      </c>
      <c r="S83" s="25">
        <f>'HUYEN NTM-13 xã,thị trấn'!S83</f>
        <v>1472</v>
      </c>
      <c r="T83" s="25">
        <f>'HUYEN NTM-13 xã,thị trấn'!T83</f>
        <v>941</v>
      </c>
      <c r="U83" s="25">
        <f>'HUYEN NTM-13 xã,thị trấn'!U83</f>
        <v>608</v>
      </c>
      <c r="V83" s="25">
        <f>'HUYEN NTM-13 xã,thị trấn'!V83</f>
        <v>921</v>
      </c>
    </row>
    <row r="84" spans="1:22" ht="24.5" customHeight="1" x14ac:dyDescent="0.35">
      <c r="A84" s="130"/>
      <c r="B84" s="130"/>
      <c r="C84" s="136"/>
      <c r="D84" s="144"/>
      <c r="E84" s="57" t="s">
        <v>59</v>
      </c>
      <c r="F84" s="136"/>
      <c r="G84" s="136"/>
      <c r="H84" s="136"/>
      <c r="I84" s="139"/>
      <c r="J84" s="56">
        <f>SUM(L84:V84)</f>
        <v>68508</v>
      </c>
      <c r="K84" s="56"/>
      <c r="L84" s="25">
        <f>'HUYEN NTM-13 xã,thị trấn'!L84</f>
        <v>8002</v>
      </c>
      <c r="M84" s="25">
        <f>'HUYEN NTM-13 xã,thị trấn'!M84</f>
        <v>3848</v>
      </c>
      <c r="N84" s="25">
        <f>'HUYEN NTM-13 xã,thị trấn'!N84</f>
        <v>11014</v>
      </c>
      <c r="O84" s="25">
        <f>'HUYEN NTM-13 xã,thị trấn'!O84</f>
        <v>13171</v>
      </c>
      <c r="P84" s="25">
        <f>'HUYEN NTM-13 xã,thị trấn'!P84</f>
        <v>8973</v>
      </c>
      <c r="Q84" s="25">
        <f>'HUYEN NTM-13 xã,thị trấn'!Q84</f>
        <v>2249</v>
      </c>
      <c r="R84" s="25">
        <f>'HUYEN NTM-13 xã,thị trấn'!R84</f>
        <v>6878</v>
      </c>
      <c r="S84" s="25">
        <f>'HUYEN NTM-13 xã,thị trấn'!S84</f>
        <v>5386</v>
      </c>
      <c r="T84" s="25">
        <f>'HUYEN NTM-13 xã,thị trấn'!T84</f>
        <v>3609</v>
      </c>
      <c r="U84" s="25">
        <f>'HUYEN NTM-13 xã,thị trấn'!U84</f>
        <v>2249</v>
      </c>
      <c r="V84" s="25">
        <f>'HUYEN NTM-13 xã,thị trấn'!V84</f>
        <v>3129</v>
      </c>
    </row>
    <row r="85" spans="1:22" ht="24.5" customHeight="1" x14ac:dyDescent="0.35">
      <c r="A85" s="128">
        <v>13</v>
      </c>
      <c r="B85" s="128" t="s">
        <v>63</v>
      </c>
      <c r="C85" s="134" t="s">
        <v>64</v>
      </c>
      <c r="D85" s="142" t="s">
        <v>146</v>
      </c>
      <c r="E85" s="57" t="s">
        <v>234</v>
      </c>
      <c r="F85" s="134" t="s">
        <v>106</v>
      </c>
      <c r="G85" s="134" t="s">
        <v>106</v>
      </c>
      <c r="H85" s="134">
        <f>COUNTIF(L85:V85,"Đạt")</f>
        <v>11</v>
      </c>
      <c r="I85" s="137">
        <f>H85/11</f>
        <v>1</v>
      </c>
      <c r="J85" s="56"/>
      <c r="K85" s="56"/>
      <c r="L85" s="25" t="str">
        <f>IF(OR(L86&gt;=1, L86="-"), "Đạt", "Chưa")</f>
        <v>Đạt</v>
      </c>
      <c r="M85" s="25" t="str">
        <f t="shared" ref="M85:V85" si="59">IF(OR(M86&gt;=1, M86="-"), "Đạt", "Chưa")</f>
        <v>Đạt</v>
      </c>
      <c r="N85" s="25" t="str">
        <f t="shared" si="59"/>
        <v>Đạt</v>
      </c>
      <c r="O85" s="25" t="str">
        <f t="shared" si="59"/>
        <v>Đạt</v>
      </c>
      <c r="P85" s="25" t="str">
        <f t="shared" si="59"/>
        <v>Đạt</v>
      </c>
      <c r="Q85" s="25" t="str">
        <f t="shared" si="59"/>
        <v>Đạt</v>
      </c>
      <c r="R85" s="25" t="str">
        <f t="shared" si="59"/>
        <v>Đạt</v>
      </c>
      <c r="S85" s="25" t="str">
        <f t="shared" si="59"/>
        <v>Đạt</v>
      </c>
      <c r="T85" s="25" t="str">
        <f t="shared" si="59"/>
        <v>Đạt</v>
      </c>
      <c r="U85" s="25" t="str">
        <f t="shared" si="59"/>
        <v>Đạt</v>
      </c>
      <c r="V85" s="25" t="str">
        <f t="shared" si="59"/>
        <v>Đạt</v>
      </c>
    </row>
    <row r="86" spans="1:22" ht="49" customHeight="1" x14ac:dyDescent="0.35">
      <c r="A86" s="129"/>
      <c r="B86" s="129"/>
      <c r="C86" s="136"/>
      <c r="D86" s="144"/>
      <c r="E86" s="9" t="str">
        <f>VLOOKUP(C85,DMTC,3,0)</f>
        <v>Hợp tác xã</v>
      </c>
      <c r="F86" s="136"/>
      <c r="G86" s="136"/>
      <c r="H86" s="136"/>
      <c r="I86" s="139"/>
      <c r="J86" s="56"/>
      <c r="K86" s="56">
        <v>1</v>
      </c>
      <c r="L86" s="25">
        <v>1</v>
      </c>
      <c r="M86" s="25">
        <v>1</v>
      </c>
      <c r="N86" s="25">
        <v>1</v>
      </c>
      <c r="O86" s="25">
        <v>1</v>
      </c>
      <c r="P86" s="25">
        <v>1</v>
      </c>
      <c r="Q86" s="25">
        <v>1</v>
      </c>
      <c r="R86" s="25">
        <v>1</v>
      </c>
      <c r="S86" s="25">
        <v>1</v>
      </c>
      <c r="T86" s="25">
        <v>1</v>
      </c>
      <c r="U86" s="25">
        <v>1</v>
      </c>
      <c r="V86" s="25">
        <v>1</v>
      </c>
    </row>
    <row r="87" spans="1:22" ht="52" customHeight="1" x14ac:dyDescent="0.35">
      <c r="A87" s="129"/>
      <c r="B87" s="129"/>
      <c r="C87" s="56" t="s">
        <v>65</v>
      </c>
      <c r="D87" s="57" t="s">
        <v>147</v>
      </c>
      <c r="E87" s="9" t="str">
        <f t="shared" ref="E87:E92" si="60">VLOOKUP(C87,DMTC,3,0)</f>
        <v>Mô hình liên kết sản xuất</v>
      </c>
      <c r="F87" s="56" t="s">
        <v>15</v>
      </c>
      <c r="G87" s="56" t="s">
        <v>0</v>
      </c>
      <c r="H87" s="56">
        <f>COUNTIF(L87:V87,"Đạt")</f>
        <v>11</v>
      </c>
      <c r="I87" s="62">
        <f>H87/11</f>
        <v>1</v>
      </c>
      <c r="J87" s="56"/>
      <c r="K87" s="56" t="s">
        <v>0</v>
      </c>
      <c r="L87" s="25" t="s">
        <v>0</v>
      </c>
      <c r="M87" s="25" t="s">
        <v>0</v>
      </c>
      <c r="N87" s="25" t="s">
        <v>0</v>
      </c>
      <c r="O87" s="25" t="s">
        <v>0</v>
      </c>
      <c r="P87" s="25" t="s">
        <v>0</v>
      </c>
      <c r="Q87" s="25" t="s">
        <v>0</v>
      </c>
      <c r="R87" s="25" t="s">
        <v>0</v>
      </c>
      <c r="S87" s="25" t="s">
        <v>0</v>
      </c>
      <c r="T87" s="25" t="s">
        <v>0</v>
      </c>
      <c r="U87" s="25" t="s">
        <v>0</v>
      </c>
      <c r="V87" s="25" t="s">
        <v>0</v>
      </c>
    </row>
    <row r="88" spans="1:22" ht="36.5" customHeight="1" x14ac:dyDescent="0.35">
      <c r="A88" s="129"/>
      <c r="B88" s="129"/>
      <c r="C88" s="134" t="s">
        <v>66</v>
      </c>
      <c r="D88" s="142" t="s">
        <v>148</v>
      </c>
      <c r="E88" s="9" t="s">
        <v>234</v>
      </c>
      <c r="F88" s="134" t="s">
        <v>106</v>
      </c>
      <c r="G88" s="134" t="s">
        <v>106</v>
      </c>
      <c r="H88" s="134">
        <f>COUNTIF(L88:V88,"Đạt")</f>
        <v>11</v>
      </c>
      <c r="I88" s="137">
        <f>H88/11</f>
        <v>1</v>
      </c>
      <c r="J88" s="56"/>
      <c r="K88" s="56"/>
      <c r="L88" s="25" t="str">
        <f>IF(OR(L89&gt;=1, L89="-"), "Đạt", "Chưa")</f>
        <v>Đạt</v>
      </c>
      <c r="M88" s="25" t="str">
        <f t="shared" ref="M88:V88" si="61">IF(OR(M89&gt;=1, M89="-"), "Đạt", "Chưa")</f>
        <v>Đạt</v>
      </c>
      <c r="N88" s="25" t="str">
        <f t="shared" si="61"/>
        <v>Đạt</v>
      </c>
      <c r="O88" s="25" t="str">
        <f t="shared" si="61"/>
        <v>Đạt</v>
      </c>
      <c r="P88" s="25" t="str">
        <f t="shared" si="61"/>
        <v>Đạt</v>
      </c>
      <c r="Q88" s="25" t="str">
        <f t="shared" si="61"/>
        <v>Đạt</v>
      </c>
      <c r="R88" s="25" t="str">
        <f t="shared" si="61"/>
        <v>Đạt</v>
      </c>
      <c r="S88" s="25" t="str">
        <f t="shared" si="61"/>
        <v>Đạt</v>
      </c>
      <c r="T88" s="25" t="str">
        <f t="shared" si="61"/>
        <v>Đạt</v>
      </c>
      <c r="U88" s="25" t="str">
        <f t="shared" si="61"/>
        <v>Đạt</v>
      </c>
      <c r="V88" s="25" t="str">
        <f t="shared" si="61"/>
        <v>Đạt</v>
      </c>
    </row>
    <row r="89" spans="1:22" ht="36.5" customHeight="1" x14ac:dyDescent="0.35">
      <c r="A89" s="129"/>
      <c r="B89" s="129"/>
      <c r="C89" s="136"/>
      <c r="D89" s="144"/>
      <c r="E89" s="9" t="str">
        <f>VLOOKUP(C88,DMTC,3,0)</f>
        <v>Thực hiện truy xuất nguồn gốc</v>
      </c>
      <c r="F89" s="136"/>
      <c r="G89" s="136"/>
      <c r="H89" s="136"/>
      <c r="I89" s="139"/>
      <c r="J89" s="56"/>
      <c r="K89" s="56">
        <v>1</v>
      </c>
      <c r="L89" s="25">
        <v>1</v>
      </c>
      <c r="M89" s="25">
        <v>1</v>
      </c>
      <c r="N89" s="25">
        <v>1</v>
      </c>
      <c r="O89" s="25">
        <v>1</v>
      </c>
      <c r="P89" s="25">
        <v>1</v>
      </c>
      <c r="Q89" s="25">
        <v>1</v>
      </c>
      <c r="R89" s="25">
        <v>1</v>
      </c>
      <c r="S89" s="25">
        <v>1</v>
      </c>
      <c r="T89" s="25">
        <v>1</v>
      </c>
      <c r="U89" s="25">
        <v>1</v>
      </c>
      <c r="V89" s="25">
        <v>1</v>
      </c>
    </row>
    <row r="90" spans="1:22" ht="68.5" customHeight="1" x14ac:dyDescent="0.35">
      <c r="A90" s="129"/>
      <c r="B90" s="129"/>
      <c r="C90" s="56" t="s">
        <v>67</v>
      </c>
      <c r="D90" s="57" t="s">
        <v>149</v>
      </c>
      <c r="E90" s="9" t="str">
        <f t="shared" si="60"/>
        <v>Kế hoạch phát triển làng nghề</v>
      </c>
      <c r="F90" s="56" t="s">
        <v>15</v>
      </c>
      <c r="G90" s="56" t="s">
        <v>0</v>
      </c>
      <c r="H90" s="56">
        <f>COUNTIF(L90:V90,"Đạt")</f>
        <v>11</v>
      </c>
      <c r="I90" s="62">
        <f>H90/11</f>
        <v>1</v>
      </c>
      <c r="J90" s="56"/>
      <c r="K90" s="56" t="s">
        <v>0</v>
      </c>
      <c r="L90" s="25" t="s">
        <v>0</v>
      </c>
      <c r="M90" s="25" t="s">
        <v>0</v>
      </c>
      <c r="N90" s="25" t="s">
        <v>0</v>
      </c>
      <c r="O90" s="25" t="s">
        <v>0</v>
      </c>
      <c r="P90" s="25" t="s">
        <v>0</v>
      </c>
      <c r="Q90" s="25" t="s">
        <v>0</v>
      </c>
      <c r="R90" s="25" t="s">
        <v>0</v>
      </c>
      <c r="S90" s="25" t="s">
        <v>0</v>
      </c>
      <c r="T90" s="25" t="s">
        <v>0</v>
      </c>
      <c r="U90" s="25" t="s">
        <v>0</v>
      </c>
      <c r="V90" s="25" t="s">
        <v>0</v>
      </c>
    </row>
    <row r="91" spans="1:22" ht="36" customHeight="1" x14ac:dyDescent="0.35">
      <c r="A91" s="130"/>
      <c r="B91" s="130"/>
      <c r="C91" s="56" t="s">
        <v>68</v>
      </c>
      <c r="D91" s="57" t="s">
        <v>150</v>
      </c>
      <c r="E91" s="9" t="str">
        <f t="shared" si="60"/>
        <v>Tổ khuyến nông cộng đồng</v>
      </c>
      <c r="F91" s="56" t="s">
        <v>15</v>
      </c>
      <c r="G91" s="56" t="s">
        <v>0</v>
      </c>
      <c r="H91" s="56">
        <f>COUNTIF(L91:V91,"Đạt")</f>
        <v>11</v>
      </c>
      <c r="I91" s="62">
        <f>H91/11</f>
        <v>1</v>
      </c>
      <c r="J91" s="56"/>
      <c r="K91" s="56" t="s">
        <v>0</v>
      </c>
      <c r="L91" s="25" t="s">
        <v>0</v>
      </c>
      <c r="M91" s="25" t="s">
        <v>0</v>
      </c>
      <c r="N91" s="25" t="s">
        <v>0</v>
      </c>
      <c r="O91" s="25" t="s">
        <v>0</v>
      </c>
      <c r="P91" s="25" t="s">
        <v>0</v>
      </c>
      <c r="Q91" s="25" t="s">
        <v>0</v>
      </c>
      <c r="R91" s="25" t="s">
        <v>0</v>
      </c>
      <c r="S91" s="25" t="s">
        <v>0</v>
      </c>
      <c r="T91" s="25" t="s">
        <v>0</v>
      </c>
      <c r="U91" s="25" t="s">
        <v>0</v>
      </c>
      <c r="V91" s="25" t="s">
        <v>0</v>
      </c>
    </row>
    <row r="92" spans="1:22" ht="68.150000000000006" customHeight="1" x14ac:dyDescent="0.35">
      <c r="A92" s="140">
        <v>14</v>
      </c>
      <c r="B92" s="140" t="s">
        <v>151</v>
      </c>
      <c r="C92" s="56" t="s">
        <v>69</v>
      </c>
      <c r="D92" s="57" t="s">
        <v>152</v>
      </c>
      <c r="E92" s="9" t="str">
        <f t="shared" si="60"/>
        <v>Phổ cập giáo dục, xóa mù chữ</v>
      </c>
      <c r="F92" s="56"/>
      <c r="G92" s="56" t="s">
        <v>0</v>
      </c>
      <c r="H92" s="56">
        <f>COUNTIF(L92:V92,"Đạt")</f>
        <v>11</v>
      </c>
      <c r="I92" s="62">
        <f>H92/11</f>
        <v>1</v>
      </c>
      <c r="J92" s="56"/>
      <c r="K92" s="56" t="s">
        <v>0</v>
      </c>
      <c r="L92" s="25" t="s">
        <v>0</v>
      </c>
      <c r="M92" s="25" t="s">
        <v>0</v>
      </c>
      <c r="N92" s="25" t="s">
        <v>0</v>
      </c>
      <c r="O92" s="25" t="s">
        <v>0</v>
      </c>
      <c r="P92" s="25" t="s">
        <v>0</v>
      </c>
      <c r="Q92" s="25" t="s">
        <v>0</v>
      </c>
      <c r="R92" s="25" t="s">
        <v>0</v>
      </c>
      <c r="S92" s="25" t="s">
        <v>0</v>
      </c>
      <c r="T92" s="25" t="s">
        <v>0</v>
      </c>
      <c r="U92" s="25" t="s">
        <v>0</v>
      </c>
      <c r="V92" s="25" t="s">
        <v>0</v>
      </c>
    </row>
    <row r="93" spans="1:22" ht="18.5" customHeight="1" x14ac:dyDescent="0.35">
      <c r="A93" s="140"/>
      <c r="B93" s="140"/>
      <c r="C93" s="134" t="s">
        <v>70</v>
      </c>
      <c r="D93" s="142" t="s">
        <v>153</v>
      </c>
      <c r="E93" s="9" t="s">
        <v>234</v>
      </c>
      <c r="F93" s="134" t="s">
        <v>20</v>
      </c>
      <c r="G93" s="134" t="s">
        <v>28</v>
      </c>
      <c r="H93" s="134">
        <f>COUNTIF(L93:V93,"Đạt")</f>
        <v>11</v>
      </c>
      <c r="I93" s="137">
        <f>H93/11</f>
        <v>1</v>
      </c>
      <c r="J93" s="25" t="str">
        <f t="shared" ref="J93:K93" si="62">IF(OR(J94&gt;=80, J94="-"), "Đạt", "Chưa")</f>
        <v>Đạt</v>
      </c>
      <c r="K93" s="25" t="e">
        <f t="shared" si="62"/>
        <v>#DIV/0!</v>
      </c>
      <c r="L93" s="25" t="str">
        <f>IF(OR(L94&gt;=80, L94="-"), "Đạt", "Chưa")</f>
        <v>Đạt</v>
      </c>
      <c r="M93" s="25" t="str">
        <f t="shared" ref="M93:V93" si="63">IF(OR(M94&gt;=80, M94="-"), "Đạt", "Chưa")</f>
        <v>Đạt</v>
      </c>
      <c r="N93" s="25" t="str">
        <f t="shared" si="63"/>
        <v>Đạt</v>
      </c>
      <c r="O93" s="25" t="str">
        <f t="shared" si="63"/>
        <v>Đạt</v>
      </c>
      <c r="P93" s="25" t="str">
        <f t="shared" si="63"/>
        <v>Đạt</v>
      </c>
      <c r="Q93" s="25" t="str">
        <f t="shared" si="63"/>
        <v>Đạt</v>
      </c>
      <c r="R93" s="25" t="str">
        <f t="shared" si="63"/>
        <v>Đạt</v>
      </c>
      <c r="S93" s="25" t="str">
        <f t="shared" si="63"/>
        <v>Đạt</v>
      </c>
      <c r="T93" s="25" t="str">
        <f t="shared" si="63"/>
        <v>Đạt</v>
      </c>
      <c r="U93" s="25" t="str">
        <f t="shared" si="63"/>
        <v>Đạt</v>
      </c>
      <c r="V93" s="25" t="str">
        <f t="shared" si="63"/>
        <v>Đạt</v>
      </c>
    </row>
    <row r="94" spans="1:22" ht="21" customHeight="1" x14ac:dyDescent="0.35">
      <c r="A94" s="140"/>
      <c r="B94" s="140"/>
      <c r="C94" s="135"/>
      <c r="D94" s="143"/>
      <c r="E94" s="9" t="s">
        <v>19</v>
      </c>
      <c r="F94" s="135"/>
      <c r="G94" s="135"/>
      <c r="H94" s="135"/>
      <c r="I94" s="138"/>
      <c r="J94" s="26">
        <f t="shared" ref="J94:K94" si="64">J95/J96*100</f>
        <v>88.012618296529965</v>
      </c>
      <c r="K94" s="26" t="e">
        <f t="shared" si="64"/>
        <v>#DIV/0!</v>
      </c>
      <c r="L94" s="26">
        <f>L95/L96*100</f>
        <v>89.340101522842644</v>
      </c>
      <c r="M94" s="26">
        <f t="shared" ref="M94:V94" si="65">M95/M96*100</f>
        <v>87.826086956521749</v>
      </c>
      <c r="N94" s="26">
        <f t="shared" si="65"/>
        <v>86.505190311418687</v>
      </c>
      <c r="O94" s="26">
        <f t="shared" si="65"/>
        <v>84.69750889679716</v>
      </c>
      <c r="P94" s="26">
        <f t="shared" si="65"/>
        <v>99.130434782608702</v>
      </c>
      <c r="Q94" s="26">
        <f t="shared" si="65"/>
        <v>90.643274853801174</v>
      </c>
      <c r="R94" s="26">
        <f t="shared" si="65"/>
        <v>87.5</v>
      </c>
      <c r="S94" s="26">
        <f t="shared" si="65"/>
        <v>83.870967741935488</v>
      </c>
      <c r="T94" s="26">
        <f t="shared" si="65"/>
        <v>84.705882352941174</v>
      </c>
      <c r="U94" s="26">
        <f t="shared" si="65"/>
        <v>83.333333333333343</v>
      </c>
      <c r="V94" s="26">
        <f t="shared" si="65"/>
        <v>82.022471910112358</v>
      </c>
    </row>
    <row r="95" spans="1:22" ht="35.5" customHeight="1" x14ac:dyDescent="0.35">
      <c r="A95" s="140"/>
      <c r="B95" s="140"/>
      <c r="C95" s="135"/>
      <c r="D95" s="143"/>
      <c r="E95" s="9" t="s">
        <v>180</v>
      </c>
      <c r="F95" s="135"/>
      <c r="G95" s="135"/>
      <c r="H95" s="135"/>
      <c r="I95" s="138"/>
      <c r="J95" s="56">
        <f>SUM(L95:V95)</f>
        <v>1674</v>
      </c>
      <c r="K95" s="56"/>
      <c r="L95" s="25">
        <f>'HUYEN NTM-13 xã,thị trấn'!L95</f>
        <v>176</v>
      </c>
      <c r="M95" s="25">
        <f>'HUYEN NTM-13 xã,thị trấn'!M95</f>
        <v>101</v>
      </c>
      <c r="N95" s="25">
        <f>'HUYEN NTM-13 xã,thị trấn'!N95</f>
        <v>250</v>
      </c>
      <c r="O95" s="25">
        <f>'HUYEN NTM-13 xã,thị trấn'!O95</f>
        <v>238</v>
      </c>
      <c r="P95" s="25">
        <f>'HUYEN NTM-13 xã,thị trấn'!P95</f>
        <v>228</v>
      </c>
      <c r="Q95" s="25">
        <f>'HUYEN NTM-13 xã,thị trấn'!Q95</f>
        <v>155</v>
      </c>
      <c r="R95" s="25">
        <f>'HUYEN NTM-13 xã,thị trấn'!R95</f>
        <v>196</v>
      </c>
      <c r="S95" s="25">
        <f>'HUYEN NTM-13 xã,thị trấn'!S95</f>
        <v>130</v>
      </c>
      <c r="T95" s="25">
        <f>'HUYEN NTM-13 xã,thị trấn'!T95</f>
        <v>72</v>
      </c>
      <c r="U95" s="25">
        <f>'HUYEN NTM-13 xã,thị trấn'!U95</f>
        <v>55</v>
      </c>
      <c r="V95" s="25">
        <f>'HUYEN NTM-13 xã,thị trấn'!V95</f>
        <v>73</v>
      </c>
    </row>
    <row r="96" spans="1:22" ht="21.65" customHeight="1" x14ac:dyDescent="0.35">
      <c r="A96" s="140"/>
      <c r="B96" s="140"/>
      <c r="C96" s="136"/>
      <c r="D96" s="144"/>
      <c r="E96" s="9" t="s">
        <v>181</v>
      </c>
      <c r="F96" s="136"/>
      <c r="G96" s="136"/>
      <c r="H96" s="136"/>
      <c r="I96" s="139"/>
      <c r="J96" s="56">
        <f>SUM(L96:V96)</f>
        <v>1902</v>
      </c>
      <c r="K96" s="56"/>
      <c r="L96" s="25">
        <f>'HUYEN NTM-13 xã,thị trấn'!L96</f>
        <v>197</v>
      </c>
      <c r="M96" s="25">
        <f>'HUYEN NTM-13 xã,thị trấn'!M96</f>
        <v>115</v>
      </c>
      <c r="N96" s="25">
        <f>'HUYEN NTM-13 xã,thị trấn'!N96</f>
        <v>289</v>
      </c>
      <c r="O96" s="25">
        <f>'HUYEN NTM-13 xã,thị trấn'!O96</f>
        <v>281</v>
      </c>
      <c r="P96" s="25">
        <f>'HUYEN NTM-13 xã,thị trấn'!P96</f>
        <v>230</v>
      </c>
      <c r="Q96" s="25">
        <f>'HUYEN NTM-13 xã,thị trấn'!Q96</f>
        <v>171</v>
      </c>
      <c r="R96" s="25">
        <f>'HUYEN NTM-13 xã,thị trấn'!R96</f>
        <v>224</v>
      </c>
      <c r="S96" s="25">
        <f>'HUYEN NTM-13 xã,thị trấn'!S96</f>
        <v>155</v>
      </c>
      <c r="T96" s="25">
        <f>'HUYEN NTM-13 xã,thị trấn'!T96</f>
        <v>85</v>
      </c>
      <c r="U96" s="25">
        <f>'HUYEN NTM-13 xã,thị trấn'!U96</f>
        <v>66</v>
      </c>
      <c r="V96" s="25">
        <f>'HUYEN NTM-13 xã,thị trấn'!V96</f>
        <v>89</v>
      </c>
    </row>
    <row r="97" spans="1:22" ht="21.65" customHeight="1" x14ac:dyDescent="0.35">
      <c r="A97" s="128">
        <v>15</v>
      </c>
      <c r="B97" s="128" t="s">
        <v>71</v>
      </c>
      <c r="C97" s="134" t="s">
        <v>72</v>
      </c>
      <c r="D97" s="142" t="s">
        <v>107</v>
      </c>
      <c r="E97" s="9" t="s">
        <v>234</v>
      </c>
      <c r="F97" s="134" t="s">
        <v>20</v>
      </c>
      <c r="G97" s="134" t="s">
        <v>22</v>
      </c>
      <c r="H97" s="134">
        <f>COUNTIF(L97:V97,"Đạt")</f>
        <v>11</v>
      </c>
      <c r="I97" s="137">
        <f>H97/11</f>
        <v>1</v>
      </c>
      <c r="J97" s="25" t="str">
        <f t="shared" ref="J97:K97" si="66">IF(OR(J98&gt;=90, J98="-"), "Đạt", "Chưa")</f>
        <v>Đạt</v>
      </c>
      <c r="K97" s="25" t="e">
        <f t="shared" si="66"/>
        <v>#DIV/0!</v>
      </c>
      <c r="L97" s="25" t="str">
        <f>IF(OR(L98&gt;=90, L98="-"), "Đạt", "Chưa")</f>
        <v>Đạt</v>
      </c>
      <c r="M97" s="25" t="str">
        <f t="shared" ref="M97:V97" si="67">IF(OR(M98&gt;=90, M98="-"), "Đạt", "Chưa")</f>
        <v>Đạt</v>
      </c>
      <c r="N97" s="25" t="str">
        <f t="shared" si="67"/>
        <v>Đạt</v>
      </c>
      <c r="O97" s="25" t="str">
        <f t="shared" si="67"/>
        <v>Đạt</v>
      </c>
      <c r="P97" s="25" t="str">
        <f t="shared" si="67"/>
        <v>Đạt</v>
      </c>
      <c r="Q97" s="25" t="str">
        <f t="shared" si="67"/>
        <v>Đạt</v>
      </c>
      <c r="R97" s="25" t="str">
        <f t="shared" si="67"/>
        <v>Đạt</v>
      </c>
      <c r="S97" s="25" t="str">
        <f t="shared" si="67"/>
        <v>Đạt</v>
      </c>
      <c r="T97" s="25" t="str">
        <f t="shared" si="67"/>
        <v>Đạt</v>
      </c>
      <c r="U97" s="25" t="str">
        <f t="shared" si="67"/>
        <v>Đạt</v>
      </c>
      <c r="V97" s="25" t="str">
        <f t="shared" si="67"/>
        <v>Đạt</v>
      </c>
    </row>
    <row r="98" spans="1:22" ht="21.65" customHeight="1" x14ac:dyDescent="0.35">
      <c r="A98" s="129"/>
      <c r="B98" s="129"/>
      <c r="C98" s="135"/>
      <c r="D98" s="143"/>
      <c r="E98" s="9" t="s">
        <v>19</v>
      </c>
      <c r="F98" s="135"/>
      <c r="G98" s="135"/>
      <c r="H98" s="135"/>
      <c r="I98" s="138"/>
      <c r="J98" s="26">
        <f t="shared" ref="J98:K98" si="68">J99/J100*100</f>
        <v>97.24698046103947</v>
      </c>
      <c r="K98" s="26" t="e">
        <f t="shared" si="68"/>
        <v>#DIV/0!</v>
      </c>
      <c r="L98" s="26">
        <f>L99/L100*100</f>
        <v>97.335025380710661</v>
      </c>
      <c r="M98" s="26">
        <f t="shared" ref="M98:V98" si="69">M99/M100*100</f>
        <v>96.988139825218482</v>
      </c>
      <c r="N98" s="26">
        <f t="shared" si="69"/>
        <v>98.128483426224705</v>
      </c>
      <c r="O98" s="26">
        <f t="shared" si="69"/>
        <v>99.418151592290499</v>
      </c>
      <c r="P98" s="26">
        <f t="shared" si="69"/>
        <v>96.339813430178737</v>
      </c>
      <c r="Q98" s="26">
        <f t="shared" si="69"/>
        <v>95.584390432845936</v>
      </c>
      <c r="R98" s="26">
        <f t="shared" si="69"/>
        <v>95.740607800909302</v>
      </c>
      <c r="S98" s="26">
        <f t="shared" si="69"/>
        <v>97.160479460025613</v>
      </c>
      <c r="T98" s="26">
        <f t="shared" si="69"/>
        <v>95.118008406078232</v>
      </c>
      <c r="U98" s="26">
        <f t="shared" si="69"/>
        <v>96.192609182530802</v>
      </c>
      <c r="V98" s="26">
        <f t="shared" si="69"/>
        <v>99.214709825703878</v>
      </c>
    </row>
    <row r="99" spans="1:22" ht="21.65" customHeight="1" x14ac:dyDescent="0.35">
      <c r="A99" s="129"/>
      <c r="B99" s="129"/>
      <c r="C99" s="135"/>
      <c r="D99" s="143"/>
      <c r="E99" s="9" t="s">
        <v>182</v>
      </c>
      <c r="F99" s="135"/>
      <c r="G99" s="135"/>
      <c r="H99" s="135"/>
      <c r="I99" s="138"/>
      <c r="J99" s="56">
        <f>SUM(L99:V99)</f>
        <v>111835</v>
      </c>
      <c r="K99" s="56"/>
      <c r="L99" s="25">
        <f>'HUYEN NTM-13 xã,thị trấn'!L99</f>
        <v>11505</v>
      </c>
      <c r="M99" s="25">
        <f>'HUYEN NTM-13 xã,thị trấn'!M99</f>
        <v>6215</v>
      </c>
      <c r="N99" s="25">
        <f>'HUYEN NTM-13 xã,thị trấn'!N99</f>
        <v>16726</v>
      </c>
      <c r="O99" s="25">
        <f>'HUYEN NTM-13 xã,thị trấn'!O99</f>
        <v>19137</v>
      </c>
      <c r="P99" s="25">
        <f>'HUYEN NTM-13 xã,thị trấn'!P99</f>
        <v>13529</v>
      </c>
      <c r="Q99" s="25">
        <f>'HUYEN NTM-13 xã,thị trấn'!Q99</f>
        <v>9871</v>
      </c>
      <c r="R99" s="25">
        <f>'HUYEN NTM-13 xã,thị trấn'!R99</f>
        <v>12003</v>
      </c>
      <c r="S99" s="25">
        <f>'HUYEN NTM-13 xã,thị trấn'!S99</f>
        <v>8349</v>
      </c>
      <c r="T99" s="25">
        <f>'HUYEN NTM-13 xã,thị trấn'!T99</f>
        <v>5884</v>
      </c>
      <c r="U99" s="25">
        <f>'HUYEN NTM-13 xã,thị trấn'!U99</f>
        <v>3436</v>
      </c>
      <c r="V99" s="25">
        <f>'HUYEN NTM-13 xã,thị trấn'!V99</f>
        <v>5180</v>
      </c>
    </row>
    <row r="100" spans="1:22" ht="21.65" customHeight="1" x14ac:dyDescent="0.35">
      <c r="A100" s="129"/>
      <c r="B100" s="129"/>
      <c r="C100" s="136"/>
      <c r="D100" s="144"/>
      <c r="E100" s="9" t="s">
        <v>183</v>
      </c>
      <c r="F100" s="136"/>
      <c r="G100" s="136"/>
      <c r="H100" s="136"/>
      <c r="I100" s="139"/>
      <c r="J100" s="56">
        <f>SUM(L100:V100)</f>
        <v>115001</v>
      </c>
      <c r="K100" s="56"/>
      <c r="L100" s="29">
        <f>'HUYEN NTM-13 xã,thị trấn'!L100</f>
        <v>11820</v>
      </c>
      <c r="M100" s="29">
        <f>'HUYEN NTM-13 xã,thị trấn'!M100</f>
        <v>6408</v>
      </c>
      <c r="N100" s="29">
        <f>'HUYEN NTM-13 xã,thị trấn'!N100</f>
        <v>17045</v>
      </c>
      <c r="O100" s="29">
        <f>'HUYEN NTM-13 xã,thị trấn'!O100</f>
        <v>19249</v>
      </c>
      <c r="P100" s="29">
        <f>'HUYEN NTM-13 xã,thị trấn'!P100</f>
        <v>14043</v>
      </c>
      <c r="Q100" s="29">
        <f>'HUYEN NTM-13 xã,thị trấn'!Q100</f>
        <v>10327</v>
      </c>
      <c r="R100" s="29">
        <f>'HUYEN NTM-13 xã,thị trấn'!R100</f>
        <v>12537</v>
      </c>
      <c r="S100" s="29">
        <f>'HUYEN NTM-13 xã,thị trấn'!S100</f>
        <v>8593</v>
      </c>
      <c r="T100" s="29">
        <f>'HUYEN NTM-13 xã,thị trấn'!T100</f>
        <v>6186</v>
      </c>
      <c r="U100" s="29">
        <f>'HUYEN NTM-13 xã,thị trấn'!U100</f>
        <v>3572</v>
      </c>
      <c r="V100" s="29">
        <f>'HUYEN NTM-13 xã,thị trấn'!V100</f>
        <v>5221</v>
      </c>
    </row>
    <row r="101" spans="1:22" ht="29.15" customHeight="1" x14ac:dyDescent="0.35">
      <c r="A101" s="129"/>
      <c r="B101" s="129"/>
      <c r="C101" s="56" t="s">
        <v>73</v>
      </c>
      <c r="D101" s="57" t="s">
        <v>155</v>
      </c>
      <c r="E101" s="9" t="str">
        <f>VLOOKUP(C101,DMTC,3,0)</f>
        <v>Xã đạt tiêu chí quốc gia về y tế</v>
      </c>
      <c r="F101" s="56" t="s">
        <v>20</v>
      </c>
      <c r="G101" s="56" t="s">
        <v>0</v>
      </c>
      <c r="H101" s="56">
        <f>COUNTIF(L101:V101,"Đạt")</f>
        <v>11</v>
      </c>
      <c r="I101" s="62">
        <f>H101/11</f>
        <v>1</v>
      </c>
      <c r="J101" s="56"/>
      <c r="K101" s="56" t="s">
        <v>0</v>
      </c>
      <c r="L101" s="25" t="s">
        <v>0</v>
      </c>
      <c r="M101" s="25" t="s">
        <v>0</v>
      </c>
      <c r="N101" s="25" t="s">
        <v>0</v>
      </c>
      <c r="O101" s="25" t="s">
        <v>0</v>
      </c>
      <c r="P101" s="25" t="s">
        <v>0</v>
      </c>
      <c r="Q101" s="25" t="s">
        <v>0</v>
      </c>
      <c r="R101" s="25" t="s">
        <v>0</v>
      </c>
      <c r="S101" s="25" t="s">
        <v>0</v>
      </c>
      <c r="T101" s="25" t="s">
        <v>0</v>
      </c>
      <c r="U101" s="25" t="s">
        <v>0</v>
      </c>
      <c r="V101" s="25" t="s">
        <v>0</v>
      </c>
    </row>
    <row r="102" spans="1:22" ht="29.15" customHeight="1" x14ac:dyDescent="0.35">
      <c r="A102" s="129"/>
      <c r="B102" s="129"/>
      <c r="C102" s="134" t="s">
        <v>74</v>
      </c>
      <c r="D102" s="142" t="s">
        <v>156</v>
      </c>
      <c r="E102" s="9" t="s">
        <v>234</v>
      </c>
      <c r="F102" s="134" t="s">
        <v>20</v>
      </c>
      <c r="G102" s="154" t="s">
        <v>204</v>
      </c>
      <c r="H102" s="134">
        <f>COUNTIF(L102:V102,"Đạt")</f>
        <v>11</v>
      </c>
      <c r="I102" s="137">
        <f>H102/11</f>
        <v>1</v>
      </c>
      <c r="J102" s="25" t="str">
        <f t="shared" ref="J102:K102" si="70">IF(OR(J103&lt;=19, J103="-"), "Đạt", "Chưa")</f>
        <v>Đạt</v>
      </c>
      <c r="K102" s="25" t="e">
        <f t="shared" si="70"/>
        <v>#DIV/0!</v>
      </c>
      <c r="L102" s="25" t="str">
        <f>IF(OR(L103&lt;=19, L103="-"), "Đạt", "Chưa")</f>
        <v>Đạt</v>
      </c>
      <c r="M102" s="25" t="str">
        <f t="shared" ref="M102:V102" si="71">IF(OR(M103&lt;=19, M103="-"), "Đạt", "Chưa")</f>
        <v>Đạt</v>
      </c>
      <c r="N102" s="25" t="str">
        <f t="shared" si="71"/>
        <v>Đạt</v>
      </c>
      <c r="O102" s="25" t="str">
        <f t="shared" si="71"/>
        <v>Đạt</v>
      </c>
      <c r="P102" s="25" t="str">
        <f t="shared" si="71"/>
        <v>Đạt</v>
      </c>
      <c r="Q102" s="25" t="str">
        <f t="shared" si="71"/>
        <v>Đạt</v>
      </c>
      <c r="R102" s="25" t="str">
        <f t="shared" si="71"/>
        <v>Đạt</v>
      </c>
      <c r="S102" s="25" t="str">
        <f t="shared" si="71"/>
        <v>Đạt</v>
      </c>
      <c r="T102" s="25" t="str">
        <f t="shared" si="71"/>
        <v>Đạt</v>
      </c>
      <c r="U102" s="25" t="str">
        <f t="shared" si="71"/>
        <v>Đạt</v>
      </c>
      <c r="V102" s="25" t="str">
        <f t="shared" si="71"/>
        <v>Đạt</v>
      </c>
    </row>
    <row r="103" spans="1:22" ht="21" customHeight="1" x14ac:dyDescent="0.35">
      <c r="A103" s="129"/>
      <c r="B103" s="129"/>
      <c r="C103" s="135"/>
      <c r="D103" s="143"/>
      <c r="E103" s="9" t="s">
        <v>19</v>
      </c>
      <c r="F103" s="135"/>
      <c r="G103" s="155"/>
      <c r="H103" s="135"/>
      <c r="I103" s="138"/>
      <c r="J103" s="26">
        <f t="shared" ref="J103:K103" si="72">J104/J105*100</f>
        <v>17.920327355879166</v>
      </c>
      <c r="K103" s="26" t="e">
        <f t="shared" si="72"/>
        <v>#DIV/0!</v>
      </c>
      <c r="L103" s="26">
        <f>L104/L105*100</f>
        <v>18.918918918918919</v>
      </c>
      <c r="M103" s="26">
        <f t="shared" ref="M103:V103" si="73">M104/M105*100</f>
        <v>18.439716312056735</v>
      </c>
      <c r="N103" s="26">
        <f t="shared" si="73"/>
        <v>15.981735159817351</v>
      </c>
      <c r="O103" s="26">
        <f t="shared" si="73"/>
        <v>18.653250773993808</v>
      </c>
      <c r="P103" s="26">
        <f t="shared" si="73"/>
        <v>18.501702610669692</v>
      </c>
      <c r="Q103" s="26">
        <f t="shared" si="73"/>
        <v>18.428184281842817</v>
      </c>
      <c r="R103" s="26">
        <f t="shared" si="73"/>
        <v>17.424975798644724</v>
      </c>
      <c r="S103" s="26">
        <f t="shared" si="73"/>
        <v>17.771084337349397</v>
      </c>
      <c r="T103" s="26">
        <f t="shared" si="73"/>
        <v>18.798955613577021</v>
      </c>
      <c r="U103" s="26">
        <f t="shared" si="73"/>
        <v>18.018018018018019</v>
      </c>
      <c r="V103" s="26">
        <f t="shared" si="73"/>
        <v>17.632241813602015</v>
      </c>
    </row>
    <row r="104" spans="1:22" ht="21" customHeight="1" x14ac:dyDescent="0.35">
      <c r="A104" s="129"/>
      <c r="B104" s="129"/>
      <c r="C104" s="135"/>
      <c r="D104" s="143"/>
      <c r="E104" s="9" t="s">
        <v>184</v>
      </c>
      <c r="F104" s="135"/>
      <c r="G104" s="155"/>
      <c r="H104" s="135"/>
      <c r="I104" s="138"/>
      <c r="J104" s="56">
        <f>SUM(L104:V104)</f>
        <v>1489</v>
      </c>
      <c r="K104" s="56"/>
      <c r="L104" s="25">
        <f>'HUYEN NTM-13 xã,thị trấn'!L104</f>
        <v>161</v>
      </c>
      <c r="M104" s="25">
        <f>'HUYEN NTM-13 xã,thị trấn'!M104</f>
        <v>78</v>
      </c>
      <c r="N104" s="25">
        <f>'HUYEN NTM-13 xã,thị trấn'!N104</f>
        <v>210</v>
      </c>
      <c r="O104" s="25">
        <f>'HUYEN NTM-13 xã,thị trấn'!O104</f>
        <v>241</v>
      </c>
      <c r="P104" s="25">
        <f>'HUYEN NTM-13 xã,thị trấn'!P104</f>
        <v>163</v>
      </c>
      <c r="Q104" s="25">
        <f>'HUYEN NTM-13 xã,thị trấn'!Q104</f>
        <v>136</v>
      </c>
      <c r="R104" s="25">
        <f>'HUYEN NTM-13 xã,thị trấn'!R104</f>
        <v>180</v>
      </c>
      <c r="S104" s="25">
        <f>'HUYEN NTM-13 xã,thị trấn'!S104</f>
        <v>118</v>
      </c>
      <c r="T104" s="25">
        <f>'HUYEN NTM-13 xã,thị trấn'!T104</f>
        <v>72</v>
      </c>
      <c r="U104" s="25">
        <f>'HUYEN NTM-13 xã,thị trấn'!U104</f>
        <v>60</v>
      </c>
      <c r="V104" s="25">
        <f>'HUYEN NTM-13 xã,thị trấn'!V104</f>
        <v>70</v>
      </c>
    </row>
    <row r="105" spans="1:22" ht="21" customHeight="1" x14ac:dyDescent="0.35">
      <c r="A105" s="129"/>
      <c r="B105" s="129"/>
      <c r="C105" s="136"/>
      <c r="D105" s="144"/>
      <c r="E105" s="9" t="s">
        <v>185</v>
      </c>
      <c r="F105" s="136"/>
      <c r="G105" s="156"/>
      <c r="H105" s="136"/>
      <c r="I105" s="139"/>
      <c r="J105" s="56">
        <f>SUM(L105:V105)</f>
        <v>8309</v>
      </c>
      <c r="K105" s="56"/>
      <c r="L105" s="25">
        <f>'HUYEN NTM-13 xã,thị trấn'!L105</f>
        <v>851</v>
      </c>
      <c r="M105" s="25">
        <f>'HUYEN NTM-13 xã,thị trấn'!M105</f>
        <v>423</v>
      </c>
      <c r="N105" s="25">
        <f>'HUYEN NTM-13 xã,thị trấn'!N105</f>
        <v>1314</v>
      </c>
      <c r="O105" s="25">
        <f>'HUYEN NTM-13 xã,thị trấn'!O105</f>
        <v>1292</v>
      </c>
      <c r="P105" s="25">
        <f>'HUYEN NTM-13 xã,thị trấn'!P105</f>
        <v>881</v>
      </c>
      <c r="Q105" s="25">
        <f>'HUYEN NTM-13 xã,thị trấn'!Q105</f>
        <v>738</v>
      </c>
      <c r="R105" s="25">
        <f>'HUYEN NTM-13 xã,thị trấn'!R105</f>
        <v>1033</v>
      </c>
      <c r="S105" s="25">
        <f>'HUYEN NTM-13 xã,thị trấn'!S105</f>
        <v>664</v>
      </c>
      <c r="T105" s="25">
        <f>'HUYEN NTM-13 xã,thị trấn'!T105</f>
        <v>383</v>
      </c>
      <c r="U105" s="25">
        <f>'HUYEN NTM-13 xã,thị trấn'!U105</f>
        <v>333</v>
      </c>
      <c r="V105" s="25">
        <f>'HUYEN NTM-13 xã,thị trấn'!V105</f>
        <v>397</v>
      </c>
    </row>
    <row r="106" spans="1:22" ht="21" customHeight="1" x14ac:dyDescent="0.35">
      <c r="A106" s="129"/>
      <c r="B106" s="129"/>
      <c r="C106" s="134" t="s">
        <v>154</v>
      </c>
      <c r="D106" s="142" t="s">
        <v>75</v>
      </c>
      <c r="E106" s="9" t="s">
        <v>234</v>
      </c>
      <c r="F106" s="134" t="s">
        <v>20</v>
      </c>
      <c r="G106" s="134" t="s">
        <v>25</v>
      </c>
      <c r="H106" s="134">
        <f>COUNTIF(L106:V106,"Đạt")</f>
        <v>11</v>
      </c>
      <c r="I106" s="137">
        <f>H106/11</f>
        <v>1</v>
      </c>
      <c r="J106" s="25" t="str">
        <f t="shared" ref="J106:K106" si="74">IF(OR(J107&gt;=50, J107="-"), "Đạt", "Chưa")</f>
        <v>Đạt</v>
      </c>
      <c r="K106" s="25" t="e">
        <f t="shared" si="74"/>
        <v>#DIV/0!</v>
      </c>
      <c r="L106" s="25" t="str">
        <f>IF(OR(L107&gt;=50, L107="-"), "Đạt", "Chưa")</f>
        <v>Đạt</v>
      </c>
      <c r="M106" s="25" t="str">
        <f t="shared" ref="M106:V106" si="75">IF(OR(M107&gt;=50, M107="-"), "Đạt", "Chưa")</f>
        <v>Đạt</v>
      </c>
      <c r="N106" s="25" t="str">
        <f t="shared" si="75"/>
        <v>Đạt</v>
      </c>
      <c r="O106" s="25" t="str">
        <f t="shared" si="75"/>
        <v>Đạt</v>
      </c>
      <c r="P106" s="25" t="str">
        <f t="shared" si="75"/>
        <v>Đạt</v>
      </c>
      <c r="Q106" s="25" t="str">
        <f t="shared" si="75"/>
        <v>Đạt</v>
      </c>
      <c r="R106" s="25" t="str">
        <f t="shared" si="75"/>
        <v>Đạt</v>
      </c>
      <c r="S106" s="25" t="str">
        <f t="shared" si="75"/>
        <v>Đạt</v>
      </c>
      <c r="T106" s="25" t="str">
        <f t="shared" si="75"/>
        <v>Đạt</v>
      </c>
      <c r="U106" s="25" t="str">
        <f t="shared" si="75"/>
        <v>Đạt</v>
      </c>
      <c r="V106" s="25" t="str">
        <f t="shared" si="75"/>
        <v>Đạt</v>
      </c>
    </row>
    <row r="107" spans="1:22" ht="21" customHeight="1" x14ac:dyDescent="0.35">
      <c r="A107" s="129"/>
      <c r="B107" s="129"/>
      <c r="C107" s="135"/>
      <c r="D107" s="143"/>
      <c r="E107" s="9" t="s">
        <v>19</v>
      </c>
      <c r="F107" s="135"/>
      <c r="G107" s="135"/>
      <c r="H107" s="135"/>
      <c r="I107" s="138"/>
      <c r="J107" s="26">
        <f t="shared" ref="J107:K107" si="76">J108/J109*100</f>
        <v>85.996932116579572</v>
      </c>
      <c r="K107" s="26" t="e">
        <f t="shared" si="76"/>
        <v>#DIV/0!</v>
      </c>
      <c r="L107" s="26">
        <f>L108/L109*100</f>
        <v>97.816158764427456</v>
      </c>
      <c r="M107" s="26">
        <f t="shared" ref="M107:V107" si="77">M108/M109*100</f>
        <v>98.377281947261665</v>
      </c>
      <c r="N107" s="26">
        <f t="shared" si="77"/>
        <v>74.491053094749191</v>
      </c>
      <c r="O107" s="26">
        <f t="shared" si="77"/>
        <v>82.937550254623432</v>
      </c>
      <c r="P107" s="26">
        <f t="shared" si="77"/>
        <v>75.100876582718797</v>
      </c>
      <c r="Q107" s="26">
        <f t="shared" si="77"/>
        <v>91.55282966267076</v>
      </c>
      <c r="R107" s="26">
        <f t="shared" si="77"/>
        <v>101.74616006467258</v>
      </c>
      <c r="S107" s="26">
        <f t="shared" si="77"/>
        <v>89.219160855150335</v>
      </c>
      <c r="T107" s="26">
        <f t="shared" si="77"/>
        <v>94.173969490425193</v>
      </c>
      <c r="U107" s="26">
        <f t="shared" si="77"/>
        <v>67.418822234452392</v>
      </c>
      <c r="V107" s="26">
        <f t="shared" si="77"/>
        <v>71.054153015995368</v>
      </c>
    </row>
    <row r="108" spans="1:22" ht="21" customHeight="1" x14ac:dyDescent="0.35">
      <c r="A108" s="129"/>
      <c r="B108" s="129"/>
      <c r="C108" s="135"/>
      <c r="D108" s="143"/>
      <c r="E108" s="9" t="s">
        <v>186</v>
      </c>
      <c r="F108" s="135"/>
      <c r="G108" s="135"/>
      <c r="H108" s="135"/>
      <c r="I108" s="138"/>
      <c r="J108" s="56">
        <f>SUM(L108:V108)</f>
        <v>99231</v>
      </c>
      <c r="K108" s="56"/>
      <c r="L108" s="25">
        <f>'HUYEN NTM-13 xã,thị trấn'!L108</f>
        <v>11780</v>
      </c>
      <c r="M108" s="25">
        <f>'HUYEN NTM-13 xã,thị trấn'!M108</f>
        <v>6305</v>
      </c>
      <c r="N108" s="25">
        <f>'HUYEN NTM-13 xã,thị trấn'!N108</f>
        <v>12697</v>
      </c>
      <c r="O108" s="25">
        <f>'HUYEN NTM-13 xã,thị trấn'!O108</f>
        <v>15472</v>
      </c>
      <c r="P108" s="25">
        <f>'HUYEN NTM-13 xã,thị trấn'!P108</f>
        <v>10795</v>
      </c>
      <c r="Q108" s="25">
        <f>'HUYEN NTM-13 xã,thị trấn'!Q108</f>
        <v>9852</v>
      </c>
      <c r="R108" s="25">
        <f>'HUYEN NTM-13 xã,thị trấn'!R108</f>
        <v>12586</v>
      </c>
      <c r="S108" s="25">
        <f>'HUYEN NTM-13 xã,thị trấn'!S108</f>
        <v>7804</v>
      </c>
      <c r="T108" s="25">
        <f>'HUYEN NTM-13 xã,thị trấn'!T108</f>
        <v>5803</v>
      </c>
      <c r="U108" s="25">
        <f>'HUYEN NTM-13 xã,thị trấn'!U108</f>
        <v>2450</v>
      </c>
      <c r="V108" s="25">
        <f>'HUYEN NTM-13 xã,thị trấn'!V108</f>
        <v>3687</v>
      </c>
    </row>
    <row r="109" spans="1:22" ht="21" customHeight="1" x14ac:dyDescent="0.35">
      <c r="A109" s="130"/>
      <c r="B109" s="130"/>
      <c r="C109" s="136"/>
      <c r="D109" s="144"/>
      <c r="E109" s="9" t="s">
        <v>187</v>
      </c>
      <c r="F109" s="136"/>
      <c r="G109" s="136"/>
      <c r="H109" s="136"/>
      <c r="I109" s="139"/>
      <c r="J109" s="56">
        <f>SUM(L109:V109)</f>
        <v>115389</v>
      </c>
      <c r="K109" s="56"/>
      <c r="L109" s="25">
        <f>'HUYEN NTM-13 xã,thị trấn'!L109</f>
        <v>12043</v>
      </c>
      <c r="M109" s="25">
        <f>'HUYEN NTM-13 xã,thị trấn'!M109</f>
        <v>6409</v>
      </c>
      <c r="N109" s="25">
        <f>'HUYEN NTM-13 xã,thị trấn'!N109</f>
        <v>17045</v>
      </c>
      <c r="O109" s="25">
        <f>'HUYEN NTM-13 xã,thị trấn'!O109</f>
        <v>18655</v>
      </c>
      <c r="P109" s="25">
        <f>'HUYEN NTM-13 xã,thị trấn'!P109</f>
        <v>14374</v>
      </c>
      <c r="Q109" s="25">
        <f>'HUYEN NTM-13 xã,thị trấn'!Q109</f>
        <v>10761</v>
      </c>
      <c r="R109" s="25">
        <f>'HUYEN NTM-13 xã,thị trấn'!R109</f>
        <v>12370</v>
      </c>
      <c r="S109" s="25">
        <f>'HUYEN NTM-13 xã,thị trấn'!S109</f>
        <v>8747</v>
      </c>
      <c r="T109" s="25">
        <f>'HUYEN NTM-13 xã,thị trấn'!T109</f>
        <v>6162</v>
      </c>
      <c r="U109" s="25">
        <f>'HUYEN NTM-13 xã,thị trấn'!U109</f>
        <v>3634</v>
      </c>
      <c r="V109" s="25">
        <f>'HUYEN NTM-13 xã,thị trấn'!V109</f>
        <v>5189</v>
      </c>
    </row>
    <row r="110" spans="1:22" ht="21" customHeight="1" x14ac:dyDescent="0.35">
      <c r="A110" s="128">
        <v>16</v>
      </c>
      <c r="B110" s="128" t="s">
        <v>157</v>
      </c>
      <c r="C110" s="134">
        <v>16</v>
      </c>
      <c r="D110" s="151" t="s">
        <v>158</v>
      </c>
      <c r="E110" s="9" t="s">
        <v>234</v>
      </c>
      <c r="F110" s="134" t="s">
        <v>20</v>
      </c>
      <c r="G110" s="134" t="s">
        <v>28</v>
      </c>
      <c r="H110" s="134">
        <f>COUNTIF(L110:V110,"Đạt")</f>
        <v>11</v>
      </c>
      <c r="I110" s="137">
        <f>H110/11</f>
        <v>1</v>
      </c>
      <c r="J110" s="25" t="str">
        <f t="shared" ref="J110:K110" si="78">IF(OR(J111&gt;=80, J111="-"), "Đạt", "Chưa")</f>
        <v>Đạt</v>
      </c>
      <c r="K110" s="25" t="e">
        <f t="shared" si="78"/>
        <v>#DIV/0!</v>
      </c>
      <c r="L110" s="25" t="str">
        <f>IF(OR(L111&gt;=80, L111="-"), "Đạt", "Chưa")</f>
        <v>Đạt</v>
      </c>
      <c r="M110" s="25" t="str">
        <f t="shared" ref="M110:V110" si="79">IF(OR(M111&gt;=80, M111="-"), "Đạt", "Chưa")</f>
        <v>Đạt</v>
      </c>
      <c r="N110" s="25" t="str">
        <f t="shared" si="79"/>
        <v>Đạt</v>
      </c>
      <c r="O110" s="25" t="str">
        <f t="shared" si="79"/>
        <v>Đạt</v>
      </c>
      <c r="P110" s="25" t="str">
        <f t="shared" si="79"/>
        <v>Đạt</v>
      </c>
      <c r="Q110" s="25" t="str">
        <f t="shared" si="79"/>
        <v>Đạt</v>
      </c>
      <c r="R110" s="25" t="str">
        <f t="shared" si="79"/>
        <v>Đạt</v>
      </c>
      <c r="S110" s="25" t="str">
        <f t="shared" si="79"/>
        <v>Đạt</v>
      </c>
      <c r="T110" s="25" t="str">
        <f t="shared" si="79"/>
        <v>Đạt</v>
      </c>
      <c r="U110" s="25" t="str">
        <f t="shared" si="79"/>
        <v>Đạt</v>
      </c>
      <c r="V110" s="25" t="str">
        <f t="shared" si="79"/>
        <v>Đạt</v>
      </c>
    </row>
    <row r="111" spans="1:22" ht="21.65" customHeight="1" x14ac:dyDescent="0.35">
      <c r="A111" s="129"/>
      <c r="B111" s="129"/>
      <c r="C111" s="135"/>
      <c r="D111" s="152"/>
      <c r="E111" s="9" t="s">
        <v>19</v>
      </c>
      <c r="F111" s="135"/>
      <c r="G111" s="135"/>
      <c r="H111" s="135"/>
      <c r="I111" s="138"/>
      <c r="J111" s="26">
        <f t="shared" ref="J111:K111" si="80">J112/J113*100</f>
        <v>100</v>
      </c>
      <c r="K111" s="26" t="e">
        <f t="shared" si="80"/>
        <v>#DIV/0!</v>
      </c>
      <c r="L111" s="26">
        <f>L112/L113*100</f>
        <v>100</v>
      </c>
      <c r="M111" s="26">
        <f t="shared" ref="M111:V111" si="81">M112/M113*100</f>
        <v>100</v>
      </c>
      <c r="N111" s="26">
        <f t="shared" si="81"/>
        <v>100</v>
      </c>
      <c r="O111" s="26">
        <f t="shared" si="81"/>
        <v>100</v>
      </c>
      <c r="P111" s="26">
        <f t="shared" si="81"/>
        <v>100</v>
      </c>
      <c r="Q111" s="26">
        <f t="shared" si="81"/>
        <v>100</v>
      </c>
      <c r="R111" s="26">
        <f t="shared" si="81"/>
        <v>100</v>
      </c>
      <c r="S111" s="26">
        <f t="shared" si="81"/>
        <v>100</v>
      </c>
      <c r="T111" s="26">
        <f t="shared" si="81"/>
        <v>100</v>
      </c>
      <c r="U111" s="26">
        <f t="shared" si="81"/>
        <v>100</v>
      </c>
      <c r="V111" s="26">
        <f t="shared" si="81"/>
        <v>100</v>
      </c>
    </row>
    <row r="112" spans="1:22" ht="21.65" customHeight="1" x14ac:dyDescent="0.35">
      <c r="A112" s="129"/>
      <c r="B112" s="129"/>
      <c r="C112" s="135"/>
      <c r="D112" s="152"/>
      <c r="E112" s="9" t="s">
        <v>188</v>
      </c>
      <c r="F112" s="135"/>
      <c r="G112" s="135"/>
      <c r="H112" s="135"/>
      <c r="I112" s="138"/>
      <c r="J112" s="56">
        <f>SUM(L112:V112)</f>
        <v>51</v>
      </c>
      <c r="K112" s="56"/>
      <c r="L112" s="25">
        <f>'HUYEN NTM-13 xã,thị trấn'!L112</f>
        <v>5</v>
      </c>
      <c r="M112" s="25">
        <f>'HUYEN NTM-13 xã,thị trấn'!M112</f>
        <v>5</v>
      </c>
      <c r="N112" s="25">
        <f>'HUYEN NTM-13 xã,thị trấn'!N112</f>
        <v>5</v>
      </c>
      <c r="O112" s="25">
        <f>'HUYEN NTM-13 xã,thị trấn'!O112</f>
        <v>6</v>
      </c>
      <c r="P112" s="25">
        <f>'HUYEN NTM-13 xã,thị trấn'!P112</f>
        <v>4</v>
      </c>
      <c r="Q112" s="25">
        <f>'HUYEN NTM-13 xã,thị trấn'!Q112</f>
        <v>6</v>
      </c>
      <c r="R112" s="25">
        <f>'HUYEN NTM-13 xã,thị trấn'!R112</f>
        <v>6</v>
      </c>
      <c r="S112" s="25">
        <f>'HUYEN NTM-13 xã,thị trấn'!S112</f>
        <v>3</v>
      </c>
      <c r="T112" s="25">
        <f>'HUYEN NTM-13 xã,thị trấn'!T112</f>
        <v>4</v>
      </c>
      <c r="U112" s="25">
        <f>'HUYEN NTM-13 xã,thị trấn'!U112</f>
        <v>3</v>
      </c>
      <c r="V112" s="25">
        <f>'HUYEN NTM-13 xã,thị trấn'!V112</f>
        <v>4</v>
      </c>
    </row>
    <row r="113" spans="1:22" ht="21.65" customHeight="1" x14ac:dyDescent="0.35">
      <c r="A113" s="130"/>
      <c r="B113" s="130"/>
      <c r="C113" s="136"/>
      <c r="D113" s="153"/>
      <c r="E113" s="9" t="s">
        <v>39</v>
      </c>
      <c r="F113" s="136"/>
      <c r="G113" s="136"/>
      <c r="H113" s="136"/>
      <c r="I113" s="139"/>
      <c r="J113" s="56">
        <f>SUM(L113:V113)</f>
        <v>51</v>
      </c>
      <c r="K113" s="56"/>
      <c r="L113" s="25">
        <f>'HUYEN NTM-13 xã,thị trấn'!L113</f>
        <v>5</v>
      </c>
      <c r="M113" s="25">
        <f>'HUYEN NTM-13 xã,thị trấn'!M113</f>
        <v>5</v>
      </c>
      <c r="N113" s="25">
        <f>'HUYEN NTM-13 xã,thị trấn'!N113</f>
        <v>5</v>
      </c>
      <c r="O113" s="25">
        <f>'HUYEN NTM-13 xã,thị trấn'!O113</f>
        <v>6</v>
      </c>
      <c r="P113" s="25">
        <f>'HUYEN NTM-13 xã,thị trấn'!P113</f>
        <v>4</v>
      </c>
      <c r="Q113" s="25">
        <f>'HUYEN NTM-13 xã,thị trấn'!Q113</f>
        <v>6</v>
      </c>
      <c r="R113" s="25">
        <f>'HUYEN NTM-13 xã,thị trấn'!R113</f>
        <v>6</v>
      </c>
      <c r="S113" s="25">
        <f>'HUYEN NTM-13 xã,thị trấn'!S113</f>
        <v>3</v>
      </c>
      <c r="T113" s="25">
        <f>'HUYEN NTM-13 xã,thị trấn'!T113</f>
        <v>4</v>
      </c>
      <c r="U113" s="25">
        <f>'HUYEN NTM-13 xã,thị trấn'!U113</f>
        <v>3</v>
      </c>
      <c r="V113" s="25">
        <f>'HUYEN NTM-13 xã,thị trấn'!V113</f>
        <v>4</v>
      </c>
    </row>
    <row r="114" spans="1:22" ht="21.65" customHeight="1" x14ac:dyDescent="0.35">
      <c r="A114" s="128">
        <v>17</v>
      </c>
      <c r="B114" s="128" t="s">
        <v>108</v>
      </c>
      <c r="C114" s="134" t="s">
        <v>76</v>
      </c>
      <c r="D114" s="151" t="s">
        <v>159</v>
      </c>
      <c r="E114" s="9" t="s">
        <v>234</v>
      </c>
      <c r="F114" s="134" t="s">
        <v>20</v>
      </c>
      <c r="G114" s="134" t="s">
        <v>22</v>
      </c>
      <c r="H114" s="134">
        <f>COUNTIF(L114:V114,"Đạt")</f>
        <v>11</v>
      </c>
      <c r="I114" s="137">
        <f>H114/11</f>
        <v>1</v>
      </c>
      <c r="J114" s="25" t="str">
        <f t="shared" ref="J114:K114" si="82">IF(OR(J115&gt;=90, J115="-"), "Đạt", "Chưa")</f>
        <v>Đạt</v>
      </c>
      <c r="K114" s="25" t="e">
        <f t="shared" si="82"/>
        <v>#DIV/0!</v>
      </c>
      <c r="L114" s="25" t="str">
        <f>IF(OR(L115&gt;=90, L115="-"), "Đạt", "Chưa")</f>
        <v>Đạt</v>
      </c>
      <c r="M114" s="25" t="str">
        <f t="shared" ref="M114:V114" si="83">IF(OR(M115&gt;=90, M115="-"), "Đạt", "Chưa")</f>
        <v>Đạt</v>
      </c>
      <c r="N114" s="25" t="str">
        <f t="shared" si="83"/>
        <v>Đạt</v>
      </c>
      <c r="O114" s="25" t="str">
        <f t="shared" si="83"/>
        <v>Đạt</v>
      </c>
      <c r="P114" s="25" t="str">
        <f t="shared" si="83"/>
        <v>Đạt</v>
      </c>
      <c r="Q114" s="25" t="str">
        <f t="shared" si="83"/>
        <v>Đạt</v>
      </c>
      <c r="R114" s="25" t="str">
        <f t="shared" si="83"/>
        <v>Đạt</v>
      </c>
      <c r="S114" s="25" t="str">
        <f t="shared" si="83"/>
        <v>Đạt</v>
      </c>
      <c r="T114" s="25" t="str">
        <f t="shared" si="83"/>
        <v>Đạt</v>
      </c>
      <c r="U114" s="25" t="str">
        <f t="shared" si="83"/>
        <v>Đạt</v>
      </c>
      <c r="V114" s="25" t="str">
        <f t="shared" si="83"/>
        <v>Đạt</v>
      </c>
    </row>
    <row r="115" spans="1:22" ht="24.65" customHeight="1" x14ac:dyDescent="0.35">
      <c r="A115" s="129"/>
      <c r="B115" s="129"/>
      <c r="C115" s="135"/>
      <c r="D115" s="152"/>
      <c r="E115" s="9" t="s">
        <v>19</v>
      </c>
      <c r="F115" s="135"/>
      <c r="G115" s="135"/>
      <c r="H115" s="135"/>
      <c r="I115" s="138"/>
      <c r="J115" s="26">
        <f t="shared" ref="J115:K115" si="84">J116/J117*100</f>
        <v>96.74679537405585</v>
      </c>
      <c r="K115" s="26" t="e">
        <f t="shared" si="84"/>
        <v>#DIV/0!</v>
      </c>
      <c r="L115" s="26">
        <f>L116/L117*100</f>
        <v>99.129172714078379</v>
      </c>
      <c r="M115" s="26">
        <f t="shared" ref="M115:V115" si="85">M116/M117*100</f>
        <v>96.61941112322792</v>
      </c>
      <c r="N115" s="26">
        <f t="shared" si="85"/>
        <v>90.8028231142479</v>
      </c>
      <c r="O115" s="26">
        <f t="shared" si="85"/>
        <v>99.321428571428569</v>
      </c>
      <c r="P115" s="26">
        <f t="shared" si="85"/>
        <v>99.290966386554629</v>
      </c>
      <c r="Q115" s="26">
        <f t="shared" si="85"/>
        <v>94.153430212909768</v>
      </c>
      <c r="R115" s="26">
        <f t="shared" si="85"/>
        <v>99.407407407407405</v>
      </c>
      <c r="S115" s="26">
        <f t="shared" si="85"/>
        <v>92.557932263814607</v>
      </c>
      <c r="T115" s="26">
        <f t="shared" si="85"/>
        <v>97.716627634660426</v>
      </c>
      <c r="U115" s="26">
        <f t="shared" si="85"/>
        <v>99.000999000999002</v>
      </c>
      <c r="V115" s="26">
        <f t="shared" si="85"/>
        <v>96.068620443173685</v>
      </c>
    </row>
    <row r="116" spans="1:22" ht="33" customHeight="1" x14ac:dyDescent="0.35">
      <c r="A116" s="129"/>
      <c r="B116" s="129"/>
      <c r="C116" s="135"/>
      <c r="D116" s="152"/>
      <c r="E116" s="9" t="s">
        <v>189</v>
      </c>
      <c r="F116" s="135"/>
      <c r="G116" s="135"/>
      <c r="H116" s="135"/>
      <c r="I116" s="138"/>
      <c r="J116" s="56">
        <f>SUM(L116:V116)</f>
        <v>30869</v>
      </c>
      <c r="K116" s="56"/>
      <c r="L116" s="25">
        <f>'HUYEN NTM-13 xã,thị trấn'!L116</f>
        <v>3415</v>
      </c>
      <c r="M116" s="25">
        <f>'HUYEN NTM-13 xã,thị trấn'!M116</f>
        <v>1772</v>
      </c>
      <c r="N116" s="25">
        <f>'HUYEN NTM-13 xã,thị trấn'!N116</f>
        <v>4117</v>
      </c>
      <c r="O116" s="25">
        <f>'HUYEN NTM-13 xã,thị trấn'!O116</f>
        <v>5562</v>
      </c>
      <c r="P116" s="25">
        <f>'HUYEN NTM-13 xã,thị trấn'!P116</f>
        <v>3781</v>
      </c>
      <c r="Q116" s="25">
        <f>'HUYEN NTM-13 xã,thị trấn'!Q116</f>
        <v>2786</v>
      </c>
      <c r="R116" s="25">
        <f>'HUYEN NTM-13 xã,thị trấn'!R116</f>
        <v>3355</v>
      </c>
      <c r="S116" s="25">
        <f>'HUYEN NTM-13 xã,thị trấn'!S116</f>
        <v>2077</v>
      </c>
      <c r="T116" s="25">
        <f>'HUYEN NTM-13 xã,thị trấn'!T116</f>
        <v>1669</v>
      </c>
      <c r="U116" s="25">
        <f>'HUYEN NTM-13 xã,thị trấn'!U116</f>
        <v>991</v>
      </c>
      <c r="V116" s="25">
        <f>'HUYEN NTM-13 xã,thị trấn'!V116</f>
        <v>1344</v>
      </c>
    </row>
    <row r="117" spans="1:22" ht="22.5" customHeight="1" x14ac:dyDescent="0.35">
      <c r="A117" s="129"/>
      <c r="B117" s="129"/>
      <c r="C117" s="136"/>
      <c r="D117" s="153"/>
      <c r="E117" s="9" t="s">
        <v>31</v>
      </c>
      <c r="F117" s="136"/>
      <c r="G117" s="136"/>
      <c r="H117" s="136"/>
      <c r="I117" s="139"/>
      <c r="J117" s="56">
        <f>SUM(L117:V117)</f>
        <v>31907</v>
      </c>
      <c r="K117" s="56"/>
      <c r="L117" s="25">
        <f>'HUYEN NTM-13 xã,thị trấn'!L117</f>
        <v>3445</v>
      </c>
      <c r="M117" s="25">
        <f>'HUYEN NTM-13 xã,thị trấn'!M117</f>
        <v>1834</v>
      </c>
      <c r="N117" s="25">
        <f>'HUYEN NTM-13 xã,thị trấn'!N117</f>
        <v>4534</v>
      </c>
      <c r="O117" s="25">
        <f>'HUYEN NTM-13 xã,thị trấn'!O117</f>
        <v>5600</v>
      </c>
      <c r="P117" s="25">
        <f>'HUYEN NTM-13 xã,thị trấn'!P117</f>
        <v>3808</v>
      </c>
      <c r="Q117" s="25">
        <f>'HUYEN NTM-13 xã,thị trấn'!Q117</f>
        <v>2959</v>
      </c>
      <c r="R117" s="25">
        <f>'HUYEN NTM-13 xã,thị trấn'!R117</f>
        <v>3375</v>
      </c>
      <c r="S117" s="25">
        <f>'HUYEN NTM-13 xã,thị trấn'!S117</f>
        <v>2244</v>
      </c>
      <c r="T117" s="25">
        <f>'HUYEN NTM-13 xã,thị trấn'!T117</f>
        <v>1708</v>
      </c>
      <c r="U117" s="25">
        <f>'HUYEN NTM-13 xã,thị trấn'!U117</f>
        <v>1001</v>
      </c>
      <c r="V117" s="25">
        <f>'HUYEN NTM-13 xã,thị trấn'!V117</f>
        <v>1399</v>
      </c>
    </row>
    <row r="118" spans="1:22" ht="22.5" customHeight="1" x14ac:dyDescent="0.35">
      <c r="A118" s="129"/>
      <c r="B118" s="129"/>
      <c r="C118" s="134" t="s">
        <v>77</v>
      </c>
      <c r="D118" s="151" t="s">
        <v>78</v>
      </c>
      <c r="E118" s="9" t="s">
        <v>234</v>
      </c>
      <c r="F118" s="134" t="s">
        <v>20</v>
      </c>
      <c r="G118" s="131">
        <v>0.95</v>
      </c>
      <c r="H118" s="134">
        <f>COUNTIF(L118:V118,"Đạt")</f>
        <v>11</v>
      </c>
      <c r="I118" s="137">
        <f>H118/11</f>
        <v>1</v>
      </c>
      <c r="J118" s="25" t="str">
        <f t="shared" ref="J118:K118" si="86">IF(OR(J119&gt;=95, J119="-"), "Đạt", "Chưa")</f>
        <v>Đạt</v>
      </c>
      <c r="K118" s="25" t="e">
        <f t="shared" si="86"/>
        <v>#DIV/0!</v>
      </c>
      <c r="L118" s="25" t="str">
        <f>IF(OR(L119&gt;=95, L119="-"), "Đạt", "Chưa")</f>
        <v>Đạt</v>
      </c>
      <c r="M118" s="25" t="str">
        <f t="shared" ref="M118:V118" si="87">IF(OR(M119&gt;=95, M119="-"), "Đạt", "Chưa")</f>
        <v>Đạt</v>
      </c>
      <c r="N118" s="25" t="str">
        <f t="shared" si="87"/>
        <v>Đạt</v>
      </c>
      <c r="O118" s="25" t="str">
        <f t="shared" si="87"/>
        <v>Đạt</v>
      </c>
      <c r="P118" s="25" t="str">
        <f t="shared" si="87"/>
        <v>Đạt</v>
      </c>
      <c r="Q118" s="25" t="str">
        <f t="shared" si="87"/>
        <v>Đạt</v>
      </c>
      <c r="R118" s="25" t="str">
        <f t="shared" si="87"/>
        <v>Đạt</v>
      </c>
      <c r="S118" s="25" t="str">
        <f t="shared" si="87"/>
        <v>Đạt</v>
      </c>
      <c r="T118" s="25" t="str">
        <f t="shared" si="87"/>
        <v>Đạt</v>
      </c>
      <c r="U118" s="25" t="str">
        <f t="shared" si="87"/>
        <v>Đạt</v>
      </c>
      <c r="V118" s="25" t="str">
        <f t="shared" si="87"/>
        <v>Đạt</v>
      </c>
    </row>
    <row r="119" spans="1:22" ht="27" customHeight="1" x14ac:dyDescent="0.35">
      <c r="A119" s="129"/>
      <c r="B119" s="129"/>
      <c r="C119" s="135"/>
      <c r="D119" s="152"/>
      <c r="E119" s="9" t="s">
        <v>19</v>
      </c>
      <c r="F119" s="135"/>
      <c r="G119" s="132"/>
      <c r="H119" s="135"/>
      <c r="I119" s="138"/>
      <c r="J119" s="26">
        <f t="shared" ref="J119:K119" si="88">J120/J121*100</f>
        <v>100</v>
      </c>
      <c r="K119" s="26" t="e">
        <f t="shared" si="88"/>
        <v>#DIV/0!</v>
      </c>
      <c r="L119" s="26">
        <f>L120/L121*100</f>
        <v>100</v>
      </c>
      <c r="M119" s="26">
        <f t="shared" ref="M119:V119" si="89">M120/M121*100</f>
        <v>100</v>
      </c>
      <c r="N119" s="26">
        <f t="shared" si="89"/>
        <v>100</v>
      </c>
      <c r="O119" s="26">
        <f t="shared" si="89"/>
        <v>100</v>
      </c>
      <c r="P119" s="26">
        <f t="shared" si="89"/>
        <v>100</v>
      </c>
      <c r="Q119" s="26">
        <f t="shared" si="89"/>
        <v>100</v>
      </c>
      <c r="R119" s="26">
        <f t="shared" si="89"/>
        <v>100</v>
      </c>
      <c r="S119" s="26">
        <f t="shared" si="89"/>
        <v>100</v>
      </c>
      <c r="T119" s="26">
        <f t="shared" si="89"/>
        <v>100</v>
      </c>
      <c r="U119" s="26">
        <f t="shared" si="89"/>
        <v>100</v>
      </c>
      <c r="V119" s="26">
        <f t="shared" si="89"/>
        <v>100</v>
      </c>
    </row>
    <row r="120" spans="1:22" ht="55" customHeight="1" x14ac:dyDescent="0.35">
      <c r="A120" s="129"/>
      <c r="B120" s="129"/>
      <c r="C120" s="135"/>
      <c r="D120" s="152"/>
      <c r="E120" s="9" t="s">
        <v>190</v>
      </c>
      <c r="F120" s="135"/>
      <c r="G120" s="132"/>
      <c r="H120" s="135"/>
      <c r="I120" s="138"/>
      <c r="J120" s="56">
        <f>SUM(L120:V120)</f>
        <v>364</v>
      </c>
      <c r="K120" s="56"/>
      <c r="L120" s="25">
        <f>'HUYEN NTM-13 xã,thị trấn'!L120</f>
        <v>24</v>
      </c>
      <c r="M120" s="25">
        <f>'HUYEN NTM-13 xã,thị trấn'!M120</f>
        <v>18</v>
      </c>
      <c r="N120" s="25">
        <f>'HUYEN NTM-13 xã,thị trấn'!N120</f>
        <v>44</v>
      </c>
      <c r="O120" s="25">
        <f>'HUYEN NTM-13 xã,thị trấn'!O120</f>
        <v>70</v>
      </c>
      <c r="P120" s="25">
        <f>'HUYEN NTM-13 xã,thị trấn'!P120</f>
        <v>36</v>
      </c>
      <c r="Q120" s="25">
        <f>'HUYEN NTM-13 xã,thị trấn'!Q120</f>
        <v>53</v>
      </c>
      <c r="R120" s="25">
        <f>'HUYEN NTM-13 xã,thị trấn'!R120</f>
        <v>46</v>
      </c>
      <c r="S120" s="25">
        <f>'HUYEN NTM-13 xã,thị trấn'!S120</f>
        <v>31</v>
      </c>
      <c r="T120" s="25">
        <f>'HUYEN NTM-13 xã,thị trấn'!T120</f>
        <v>18</v>
      </c>
      <c r="U120" s="25">
        <f>'HUYEN NTM-13 xã,thị trấn'!U120</f>
        <v>12</v>
      </c>
      <c r="V120" s="25">
        <f>'HUYEN NTM-13 xã,thị trấn'!V120</f>
        <v>12</v>
      </c>
    </row>
    <row r="121" spans="1:22" ht="42.65" customHeight="1" x14ac:dyDescent="0.35">
      <c r="A121" s="129"/>
      <c r="B121" s="129"/>
      <c r="C121" s="136"/>
      <c r="D121" s="153"/>
      <c r="E121" s="9" t="s">
        <v>191</v>
      </c>
      <c r="F121" s="136"/>
      <c r="G121" s="133"/>
      <c r="H121" s="136"/>
      <c r="I121" s="139"/>
      <c r="J121" s="56">
        <f>SUM(L121:V121)</f>
        <v>364</v>
      </c>
      <c r="K121" s="56"/>
      <c r="L121" s="25">
        <f>'HUYEN NTM-13 xã,thị trấn'!L121</f>
        <v>24</v>
      </c>
      <c r="M121" s="25">
        <f>'HUYEN NTM-13 xã,thị trấn'!M121</f>
        <v>18</v>
      </c>
      <c r="N121" s="25">
        <f>'HUYEN NTM-13 xã,thị trấn'!N121</f>
        <v>44</v>
      </c>
      <c r="O121" s="25">
        <f>'HUYEN NTM-13 xã,thị trấn'!O121</f>
        <v>70</v>
      </c>
      <c r="P121" s="25">
        <f>'HUYEN NTM-13 xã,thị trấn'!P121</f>
        <v>36</v>
      </c>
      <c r="Q121" s="25">
        <f>'HUYEN NTM-13 xã,thị trấn'!Q121</f>
        <v>53</v>
      </c>
      <c r="R121" s="25">
        <f>'HUYEN NTM-13 xã,thị trấn'!R121</f>
        <v>46</v>
      </c>
      <c r="S121" s="25">
        <f>'HUYEN NTM-13 xã,thị trấn'!S121</f>
        <v>31</v>
      </c>
      <c r="T121" s="25">
        <f>'HUYEN NTM-13 xã,thị trấn'!T121</f>
        <v>18</v>
      </c>
      <c r="U121" s="25">
        <f>'HUYEN NTM-13 xã,thị trấn'!U121</f>
        <v>12</v>
      </c>
      <c r="V121" s="25">
        <f>'HUYEN NTM-13 xã,thị trấn'!V121</f>
        <v>12</v>
      </c>
    </row>
    <row r="122" spans="1:22" ht="72.650000000000006" customHeight="1" x14ac:dyDescent="0.35">
      <c r="A122" s="129"/>
      <c r="B122" s="129"/>
      <c r="C122" s="56" t="s">
        <v>79</v>
      </c>
      <c r="D122" s="57" t="s">
        <v>160</v>
      </c>
      <c r="E122" s="9" t="str">
        <f>VLOOKUP(C122,DMTC,3,0)</f>
        <v>Cảnh quan môi trường</v>
      </c>
      <c r="F122" s="56" t="s">
        <v>15</v>
      </c>
      <c r="G122" s="56" t="s">
        <v>0</v>
      </c>
      <c r="H122" s="56">
        <f>COUNTIF(L122:V122,"Đạt")</f>
        <v>11</v>
      </c>
      <c r="I122" s="62">
        <f>H122/11</f>
        <v>1</v>
      </c>
      <c r="J122" s="56"/>
      <c r="K122" s="56" t="s">
        <v>0</v>
      </c>
      <c r="L122" s="25" t="s">
        <v>0</v>
      </c>
      <c r="M122" s="25" t="s">
        <v>0</v>
      </c>
      <c r="N122" s="25" t="s">
        <v>0</v>
      </c>
      <c r="O122" s="25" t="s">
        <v>0</v>
      </c>
      <c r="P122" s="25" t="s">
        <v>0</v>
      </c>
      <c r="Q122" s="25" t="s">
        <v>0</v>
      </c>
      <c r="R122" s="25" t="s">
        <v>0</v>
      </c>
      <c r="S122" s="25" t="s">
        <v>0</v>
      </c>
      <c r="T122" s="25" t="s">
        <v>0</v>
      </c>
      <c r="U122" s="25" t="s">
        <v>0</v>
      </c>
      <c r="V122" s="25" t="s">
        <v>0</v>
      </c>
    </row>
    <row r="123" spans="1:22" ht="46.5" customHeight="1" x14ac:dyDescent="0.35">
      <c r="A123" s="129"/>
      <c r="B123" s="129"/>
      <c r="C123" s="56" t="s">
        <v>80</v>
      </c>
      <c r="D123" s="57" t="s">
        <v>213</v>
      </c>
      <c r="E123" s="57" t="s">
        <v>109</v>
      </c>
      <c r="F123" s="56" t="s">
        <v>15</v>
      </c>
      <c r="G123" s="56" t="s">
        <v>0</v>
      </c>
      <c r="H123" s="56">
        <f>COUNTIF(L123:V123,"Đạt")</f>
        <v>11</v>
      </c>
      <c r="I123" s="62">
        <f>H123/11</f>
        <v>1</v>
      </c>
      <c r="J123" s="56"/>
      <c r="K123" s="56" t="s">
        <v>0</v>
      </c>
      <c r="L123" s="25" t="s">
        <v>0</v>
      </c>
      <c r="M123" s="25" t="s">
        <v>0</v>
      </c>
      <c r="N123" s="25" t="s">
        <v>0</v>
      </c>
      <c r="O123" s="25" t="s">
        <v>0</v>
      </c>
      <c r="P123" s="25" t="s">
        <v>0</v>
      </c>
      <c r="Q123" s="25" t="s">
        <v>0</v>
      </c>
      <c r="R123" s="25" t="s">
        <v>0</v>
      </c>
      <c r="S123" s="25" t="s">
        <v>0</v>
      </c>
      <c r="T123" s="25" t="s">
        <v>0</v>
      </c>
      <c r="U123" s="25" t="s">
        <v>0</v>
      </c>
      <c r="V123" s="25" t="s">
        <v>0</v>
      </c>
    </row>
    <row r="124" spans="1:22" ht="39.65" customHeight="1" x14ac:dyDescent="0.35">
      <c r="A124" s="129"/>
      <c r="B124" s="129"/>
      <c r="C124" s="56" t="s">
        <v>81</v>
      </c>
      <c r="D124" s="57" t="s">
        <v>161</v>
      </c>
      <c r="E124" s="9" t="str">
        <f>VLOOKUP(C124,DMTC,3,0)</f>
        <v>Mai táng, hỏa táng</v>
      </c>
      <c r="F124" s="56" t="s">
        <v>15</v>
      </c>
      <c r="G124" s="56" t="s">
        <v>0</v>
      </c>
      <c r="H124" s="56">
        <f>COUNTIF(L124:V124,"Đạt")</f>
        <v>11</v>
      </c>
      <c r="I124" s="62">
        <f>H124/11</f>
        <v>1</v>
      </c>
      <c r="J124" s="56"/>
      <c r="K124" s="56" t="s">
        <v>0</v>
      </c>
      <c r="L124" s="25" t="s">
        <v>0</v>
      </c>
      <c r="M124" s="25" t="s">
        <v>0</v>
      </c>
      <c r="N124" s="25" t="s">
        <v>0</v>
      </c>
      <c r="O124" s="25" t="s">
        <v>0</v>
      </c>
      <c r="P124" s="25" t="s">
        <v>0</v>
      </c>
      <c r="Q124" s="25" t="s">
        <v>0</v>
      </c>
      <c r="R124" s="25" t="s">
        <v>0</v>
      </c>
      <c r="S124" s="25" t="s">
        <v>0</v>
      </c>
      <c r="T124" s="25" t="s">
        <v>0</v>
      </c>
      <c r="U124" s="25" t="s">
        <v>0</v>
      </c>
      <c r="V124" s="25" t="s">
        <v>0</v>
      </c>
    </row>
    <row r="125" spans="1:22" ht="31" customHeight="1" x14ac:dyDescent="0.35">
      <c r="A125" s="129"/>
      <c r="B125" s="129"/>
      <c r="C125" s="134" t="s">
        <v>82</v>
      </c>
      <c r="D125" s="142" t="s">
        <v>83</v>
      </c>
      <c r="E125" s="9" t="s">
        <v>234</v>
      </c>
      <c r="F125" s="134" t="s">
        <v>20</v>
      </c>
      <c r="G125" s="134" t="s">
        <v>84</v>
      </c>
      <c r="H125" s="134">
        <f>COUNTIF(L125:V125,"Đạt")</f>
        <v>11</v>
      </c>
      <c r="I125" s="137">
        <f>H125/11</f>
        <v>1</v>
      </c>
      <c r="J125" s="25" t="str">
        <f t="shared" ref="J125:K125" si="90">IF(OR(J126&gt;=85, J126="-"), "Đạt", "Chưa")</f>
        <v>Đạt</v>
      </c>
      <c r="K125" s="25" t="e">
        <f t="shared" si="90"/>
        <v>#DIV/0!</v>
      </c>
      <c r="L125" s="25" t="str">
        <f>IF(OR(L126&gt;=85, L126="-"), "Đạt", "Chưa")</f>
        <v>Đạt</v>
      </c>
      <c r="M125" s="25" t="str">
        <f t="shared" ref="M125:V125" si="91">IF(OR(M126&gt;=85, M126="-"), "Đạt", "Chưa")</f>
        <v>Đạt</v>
      </c>
      <c r="N125" s="25" t="str">
        <f t="shared" si="91"/>
        <v>Đạt</v>
      </c>
      <c r="O125" s="25" t="str">
        <f t="shared" si="91"/>
        <v>Đạt</v>
      </c>
      <c r="P125" s="25" t="str">
        <f t="shared" si="91"/>
        <v>Đạt</v>
      </c>
      <c r="Q125" s="25" t="str">
        <f t="shared" si="91"/>
        <v>Đạt</v>
      </c>
      <c r="R125" s="25" t="str">
        <f t="shared" si="91"/>
        <v>Đạt</v>
      </c>
      <c r="S125" s="25" t="str">
        <f t="shared" si="91"/>
        <v>Đạt</v>
      </c>
      <c r="T125" s="25" t="str">
        <f t="shared" si="91"/>
        <v>Đạt</v>
      </c>
      <c r="U125" s="25" t="str">
        <f t="shared" si="91"/>
        <v>Đạt</v>
      </c>
      <c r="V125" s="25" t="str">
        <f t="shared" si="91"/>
        <v>Đạt</v>
      </c>
    </row>
    <row r="126" spans="1:22" ht="23.5" customHeight="1" x14ac:dyDescent="0.35">
      <c r="A126" s="129"/>
      <c r="B126" s="129"/>
      <c r="C126" s="135"/>
      <c r="D126" s="143"/>
      <c r="E126" s="9" t="s">
        <v>19</v>
      </c>
      <c r="F126" s="135"/>
      <c r="G126" s="135"/>
      <c r="H126" s="135"/>
      <c r="I126" s="138"/>
      <c r="J126" s="26">
        <f t="shared" ref="J126:K126" si="92">J127/J128*100</f>
        <v>94.932848893790961</v>
      </c>
      <c r="K126" s="26" t="e">
        <f t="shared" si="92"/>
        <v>#DIV/0!</v>
      </c>
      <c r="L126" s="26">
        <f>L127/L128*100</f>
        <v>97.997097242380264</v>
      </c>
      <c r="M126" s="26">
        <f t="shared" ref="M126:V126" si="93">M127/M128*100</f>
        <v>97.928026172300989</v>
      </c>
      <c r="N126" s="26">
        <f t="shared" si="93"/>
        <v>97.662108513453902</v>
      </c>
      <c r="O126" s="26">
        <f t="shared" si="93"/>
        <v>96.386881600889382</v>
      </c>
      <c r="P126" s="26">
        <f t="shared" si="93"/>
        <v>97.004479283314666</v>
      </c>
      <c r="Q126" s="26">
        <f t="shared" si="93"/>
        <v>86.786076377154444</v>
      </c>
      <c r="R126" s="26">
        <f t="shared" si="93"/>
        <v>88.992974238875874</v>
      </c>
      <c r="S126" s="26">
        <f t="shared" si="93"/>
        <v>94.162210338680936</v>
      </c>
      <c r="T126" s="26">
        <f t="shared" si="93"/>
        <v>97.507987220447291</v>
      </c>
      <c r="U126" s="26">
        <f t="shared" si="93"/>
        <v>91.507430997876867</v>
      </c>
      <c r="V126" s="26">
        <f t="shared" si="93"/>
        <v>94.275092936802977</v>
      </c>
    </row>
    <row r="127" spans="1:22" ht="23.5" customHeight="1" x14ac:dyDescent="0.35">
      <c r="A127" s="129"/>
      <c r="B127" s="129"/>
      <c r="C127" s="135"/>
      <c r="D127" s="143"/>
      <c r="E127" s="9" t="s">
        <v>192</v>
      </c>
      <c r="F127" s="135"/>
      <c r="G127" s="135"/>
      <c r="H127" s="135"/>
      <c r="I127" s="138"/>
      <c r="J127" s="56">
        <f>SUM(L127:V127)</f>
        <v>29264</v>
      </c>
      <c r="K127" s="56"/>
      <c r="L127" s="25">
        <f>'HUYEN NTM-13 xã,thị trấn'!L127</f>
        <v>3376</v>
      </c>
      <c r="M127" s="25">
        <f>'HUYEN NTM-13 xã,thị trấn'!M127</f>
        <v>1796</v>
      </c>
      <c r="N127" s="25">
        <f>'HUYEN NTM-13 xã,thị trấn'!N127</f>
        <v>4428</v>
      </c>
      <c r="O127" s="25">
        <f>'HUYEN NTM-13 xã,thị trấn'!O127</f>
        <v>5202</v>
      </c>
      <c r="P127" s="25">
        <f>'HUYEN NTM-13 xã,thị trấn'!P127</f>
        <v>3465</v>
      </c>
      <c r="Q127" s="25">
        <f>'HUYEN NTM-13 xã,thị trấn'!Q127</f>
        <v>2568</v>
      </c>
      <c r="R127" s="25">
        <f>'HUYEN NTM-13 xã,thị trấn'!R127</f>
        <v>2660</v>
      </c>
      <c r="S127" s="25">
        <f>'HUYEN NTM-13 xã,thị trấn'!S127</f>
        <v>2113</v>
      </c>
      <c r="T127" s="25">
        <f>'HUYEN NTM-13 xã,thị trấn'!T127</f>
        <v>1526</v>
      </c>
      <c r="U127" s="25">
        <f>'HUYEN NTM-13 xã,thị trấn'!U127</f>
        <v>862</v>
      </c>
      <c r="V127" s="25">
        <f>'HUYEN NTM-13 xã,thị trấn'!V127</f>
        <v>1268</v>
      </c>
    </row>
    <row r="128" spans="1:22" ht="23.5" customHeight="1" x14ac:dyDescent="0.35">
      <c r="A128" s="129"/>
      <c r="B128" s="129"/>
      <c r="C128" s="136"/>
      <c r="D128" s="144"/>
      <c r="E128" s="9" t="s">
        <v>31</v>
      </c>
      <c r="F128" s="136"/>
      <c r="G128" s="136"/>
      <c r="H128" s="136"/>
      <c r="I128" s="139"/>
      <c r="J128" s="56">
        <f>SUM(L128:V128)</f>
        <v>30826</v>
      </c>
      <c r="K128" s="56"/>
      <c r="L128" s="25">
        <f>'HUYEN NTM-13 xã,thị trấn'!L128</f>
        <v>3445</v>
      </c>
      <c r="M128" s="25">
        <f>'HUYEN NTM-13 xã,thị trấn'!M128</f>
        <v>1834</v>
      </c>
      <c r="N128" s="25">
        <f>'HUYEN NTM-13 xã,thị trấn'!N128</f>
        <v>4534</v>
      </c>
      <c r="O128" s="25">
        <f>'HUYEN NTM-13 xã,thị trấn'!O128</f>
        <v>5397</v>
      </c>
      <c r="P128" s="25">
        <f>'HUYEN NTM-13 xã,thị trấn'!P128</f>
        <v>3572</v>
      </c>
      <c r="Q128" s="25">
        <f>'HUYEN NTM-13 xã,thị trấn'!Q128</f>
        <v>2959</v>
      </c>
      <c r="R128" s="25">
        <f>'HUYEN NTM-13 xã,thị trấn'!R128</f>
        <v>2989</v>
      </c>
      <c r="S128" s="25">
        <f>'HUYEN NTM-13 xã,thị trấn'!S128</f>
        <v>2244</v>
      </c>
      <c r="T128" s="25">
        <f>'HUYEN NTM-13 xã,thị trấn'!T128</f>
        <v>1565</v>
      </c>
      <c r="U128" s="25">
        <f>'HUYEN NTM-13 xã,thị trấn'!U128</f>
        <v>942</v>
      </c>
      <c r="V128" s="25">
        <f>'HUYEN NTM-13 xã,thị trấn'!V128</f>
        <v>1345</v>
      </c>
    </row>
    <row r="129" spans="1:22" ht="23.5" customHeight="1" x14ac:dyDescent="0.35">
      <c r="A129" s="129"/>
      <c r="B129" s="129"/>
      <c r="C129" s="134" t="s">
        <v>85</v>
      </c>
      <c r="D129" s="142" t="s">
        <v>162</v>
      </c>
      <c r="E129" s="9" t="s">
        <v>234</v>
      </c>
      <c r="F129" s="134" t="s">
        <v>20</v>
      </c>
      <c r="G129" s="131">
        <v>1</v>
      </c>
      <c r="H129" s="134">
        <f>COUNTIF(L129:V129,"Đạt")</f>
        <v>0</v>
      </c>
      <c r="I129" s="137">
        <f>H129/11</f>
        <v>0</v>
      </c>
      <c r="J129" s="25" t="e">
        <f t="shared" ref="J129:K129" si="94">IF(OR(J130=100, J130="-"), "Đạt", "Chưa")</f>
        <v>#DIV/0!</v>
      </c>
      <c r="K129" s="25" t="e">
        <f t="shared" si="94"/>
        <v>#DIV/0!</v>
      </c>
      <c r="L129" s="25" t="e">
        <f>IF(OR(L130=100, L130="-"), "Đạt", "Chưa")</f>
        <v>#DIV/0!</v>
      </c>
      <c r="M129" s="25" t="e">
        <f t="shared" ref="M129:V129" si="95">IF(OR(M130=100, M130="-"), "Đạt", "Chưa")</f>
        <v>#DIV/0!</v>
      </c>
      <c r="N129" s="25" t="e">
        <f t="shared" si="95"/>
        <v>#DIV/0!</v>
      </c>
      <c r="O129" s="25" t="e">
        <f t="shared" si="95"/>
        <v>#DIV/0!</v>
      </c>
      <c r="P129" s="25" t="e">
        <f t="shared" si="95"/>
        <v>#DIV/0!</v>
      </c>
      <c r="Q129" s="25" t="e">
        <f t="shared" si="95"/>
        <v>#DIV/0!</v>
      </c>
      <c r="R129" s="25" t="e">
        <f t="shared" si="95"/>
        <v>#DIV/0!</v>
      </c>
      <c r="S129" s="25" t="e">
        <f t="shared" si="95"/>
        <v>#DIV/0!</v>
      </c>
      <c r="T129" s="25" t="e">
        <f t="shared" si="95"/>
        <v>#DIV/0!</v>
      </c>
      <c r="U129" s="25" t="e">
        <f t="shared" si="95"/>
        <v>#DIV/0!</v>
      </c>
      <c r="V129" s="25" t="e">
        <f t="shared" si="95"/>
        <v>#DIV/0!</v>
      </c>
    </row>
    <row r="130" spans="1:22" ht="19.5" customHeight="1" x14ac:dyDescent="0.35">
      <c r="A130" s="129"/>
      <c r="B130" s="129"/>
      <c r="C130" s="135"/>
      <c r="D130" s="143"/>
      <c r="E130" s="9" t="s">
        <v>19</v>
      </c>
      <c r="F130" s="135"/>
      <c r="G130" s="132"/>
      <c r="H130" s="135"/>
      <c r="I130" s="138"/>
      <c r="J130" s="26" t="e">
        <f t="shared" ref="J130:K130" si="96">J131/J132*100</f>
        <v>#DIV/0!</v>
      </c>
      <c r="K130" s="26" t="e">
        <f t="shared" si="96"/>
        <v>#DIV/0!</v>
      </c>
      <c r="L130" s="26" t="e">
        <f>L131/L132*100</f>
        <v>#DIV/0!</v>
      </c>
      <c r="M130" s="26" t="e">
        <f t="shared" ref="M130:V130" si="97">M131/M132*100</f>
        <v>#DIV/0!</v>
      </c>
      <c r="N130" s="26" t="e">
        <f t="shared" si="97"/>
        <v>#DIV/0!</v>
      </c>
      <c r="O130" s="26" t="e">
        <f t="shared" si="97"/>
        <v>#DIV/0!</v>
      </c>
      <c r="P130" s="26" t="e">
        <f t="shared" si="97"/>
        <v>#DIV/0!</v>
      </c>
      <c r="Q130" s="26" t="e">
        <f t="shared" si="97"/>
        <v>#DIV/0!</v>
      </c>
      <c r="R130" s="26" t="e">
        <f t="shared" si="97"/>
        <v>#DIV/0!</v>
      </c>
      <c r="S130" s="26" t="e">
        <f t="shared" si="97"/>
        <v>#DIV/0!</v>
      </c>
      <c r="T130" s="26" t="e">
        <f t="shared" si="97"/>
        <v>#DIV/0!</v>
      </c>
      <c r="U130" s="26" t="e">
        <f t="shared" si="97"/>
        <v>#DIV/0!</v>
      </c>
      <c r="V130" s="26" t="e">
        <f t="shared" si="97"/>
        <v>#DIV/0!</v>
      </c>
    </row>
    <row r="131" spans="1:22" ht="57" customHeight="1" x14ac:dyDescent="0.35">
      <c r="A131" s="129"/>
      <c r="B131" s="129"/>
      <c r="C131" s="135"/>
      <c r="D131" s="143"/>
      <c r="E131" s="9" t="s">
        <v>193</v>
      </c>
      <c r="F131" s="135"/>
      <c r="G131" s="132"/>
      <c r="H131" s="135"/>
      <c r="I131" s="138"/>
      <c r="J131" s="56">
        <f>SUM(L131:V131)</f>
        <v>0</v>
      </c>
      <c r="K131" s="56"/>
      <c r="L131" s="50"/>
      <c r="M131" s="50"/>
      <c r="N131" s="50"/>
      <c r="O131" s="50"/>
      <c r="P131" s="50"/>
      <c r="Q131" s="50"/>
      <c r="R131" s="50"/>
      <c r="S131" s="50"/>
      <c r="T131" s="50"/>
      <c r="U131" s="50"/>
      <c r="V131" s="50"/>
    </row>
    <row r="132" spans="1:22" ht="52" customHeight="1" x14ac:dyDescent="0.35">
      <c r="A132" s="130"/>
      <c r="B132" s="130"/>
      <c r="C132" s="136"/>
      <c r="D132" s="144"/>
      <c r="E132" s="9" t="s">
        <v>194</v>
      </c>
      <c r="F132" s="136"/>
      <c r="G132" s="133"/>
      <c r="H132" s="136"/>
      <c r="I132" s="139"/>
      <c r="J132" s="56">
        <f>SUM(L132:V132)</f>
        <v>0</v>
      </c>
      <c r="K132" s="56"/>
      <c r="L132" s="50"/>
      <c r="M132" s="50"/>
      <c r="N132" s="50"/>
      <c r="O132" s="50"/>
      <c r="P132" s="50"/>
      <c r="Q132" s="50"/>
      <c r="R132" s="50"/>
      <c r="S132" s="50"/>
      <c r="T132" s="50"/>
      <c r="U132" s="50"/>
      <c r="V132" s="50"/>
    </row>
    <row r="133" spans="1:22" ht="26.5" customHeight="1" x14ac:dyDescent="0.35">
      <c r="A133" s="55"/>
      <c r="B133" s="128" t="s">
        <v>108</v>
      </c>
      <c r="C133" s="134" t="s">
        <v>86</v>
      </c>
      <c r="D133" s="142" t="s">
        <v>163</v>
      </c>
      <c r="E133" s="9" t="s">
        <v>234</v>
      </c>
      <c r="F133" s="134" t="s">
        <v>20</v>
      </c>
      <c r="G133" s="148" t="s">
        <v>205</v>
      </c>
      <c r="H133" s="134">
        <f>COUNTIF(L133:V133,"Đạt")</f>
        <v>11</v>
      </c>
      <c r="I133" s="137">
        <f>H133/11</f>
        <v>1</v>
      </c>
      <c r="J133" s="25" t="str">
        <f t="shared" ref="J133:K133" si="98">IF(OR(J134&gt;=70, J134="-"), "Đạt", "Chưa")</f>
        <v>Đạt</v>
      </c>
      <c r="K133" s="25" t="e">
        <f t="shared" si="98"/>
        <v>#DIV/0!</v>
      </c>
      <c r="L133" s="25" t="str">
        <f>IF(OR(L134&gt;=70, L134="-"), "Đạt", "Chưa")</f>
        <v>Đạt</v>
      </c>
      <c r="M133" s="25" t="str">
        <f t="shared" ref="M133:V133" si="99">IF(OR(M134&gt;=70, M134="-"), "Đạt", "Chưa")</f>
        <v>Đạt</v>
      </c>
      <c r="N133" s="25" t="str">
        <f t="shared" si="99"/>
        <v>Đạt</v>
      </c>
      <c r="O133" s="25" t="str">
        <f t="shared" si="99"/>
        <v>Đạt</v>
      </c>
      <c r="P133" s="25" t="str">
        <f t="shared" si="99"/>
        <v>Đạt</v>
      </c>
      <c r="Q133" s="25" t="str">
        <f t="shared" si="99"/>
        <v>Đạt</v>
      </c>
      <c r="R133" s="25" t="str">
        <f t="shared" si="99"/>
        <v>Đạt</v>
      </c>
      <c r="S133" s="25" t="str">
        <f t="shared" si="99"/>
        <v>Đạt</v>
      </c>
      <c r="T133" s="25" t="str">
        <f t="shared" si="99"/>
        <v>Đạt</v>
      </c>
      <c r="U133" s="25" t="str">
        <f t="shared" si="99"/>
        <v>Đạt</v>
      </c>
      <c r="V133" s="25" t="str">
        <f t="shared" si="99"/>
        <v>Đạt</v>
      </c>
    </row>
    <row r="134" spans="1:22" ht="35.15" customHeight="1" x14ac:dyDescent="0.35">
      <c r="A134" s="128">
        <v>17</v>
      </c>
      <c r="B134" s="129"/>
      <c r="C134" s="135"/>
      <c r="D134" s="143"/>
      <c r="E134" s="9" t="s">
        <v>19</v>
      </c>
      <c r="F134" s="135"/>
      <c r="G134" s="149"/>
      <c r="H134" s="135"/>
      <c r="I134" s="138"/>
      <c r="J134" s="26">
        <f t="shared" ref="J134:K134" si="100">J135/J136*100</f>
        <v>96.984987620271411</v>
      </c>
      <c r="K134" s="26" t="e">
        <f t="shared" si="100"/>
        <v>#DIV/0!</v>
      </c>
      <c r="L134" s="26">
        <f>L135/L136*100</f>
        <v>96.835994194484769</v>
      </c>
      <c r="M134" s="26">
        <f t="shared" ref="M134:V134" si="101">M135/M136*100</f>
        <v>99.509269356597599</v>
      </c>
      <c r="N134" s="26">
        <f t="shared" si="101"/>
        <v>98.52227613586237</v>
      </c>
      <c r="O134" s="26">
        <f t="shared" si="101"/>
        <v>99.714285714285708</v>
      </c>
      <c r="P134" s="26">
        <f t="shared" si="101"/>
        <v>97.42647058823529</v>
      </c>
      <c r="Q134" s="26">
        <f t="shared" si="101"/>
        <v>97.532950321054415</v>
      </c>
      <c r="R134" s="26">
        <f t="shared" si="101"/>
        <v>93.80740740740741</v>
      </c>
      <c r="S134" s="26">
        <f t="shared" si="101"/>
        <v>96.6131907308378</v>
      </c>
      <c r="T134" s="26">
        <f t="shared" si="101"/>
        <v>85.128805620608887</v>
      </c>
      <c r="U134" s="26">
        <f t="shared" si="101"/>
        <v>98.001998001998004</v>
      </c>
      <c r="V134" s="26">
        <f t="shared" si="101"/>
        <v>97.784131522516077</v>
      </c>
    </row>
    <row r="135" spans="1:22" ht="57" customHeight="1" x14ac:dyDescent="0.35">
      <c r="A135" s="129"/>
      <c r="B135" s="129"/>
      <c r="C135" s="135"/>
      <c r="D135" s="143"/>
      <c r="E135" s="9" t="s">
        <v>195</v>
      </c>
      <c r="F135" s="135"/>
      <c r="G135" s="149"/>
      <c r="H135" s="135"/>
      <c r="I135" s="138"/>
      <c r="J135" s="56">
        <f>SUM(L135:V135)</f>
        <v>30945</v>
      </c>
      <c r="K135" s="56"/>
      <c r="L135" s="25">
        <f>'HUYEN NTM-13 xã,thị trấn'!L135</f>
        <v>3336</v>
      </c>
      <c r="M135" s="25">
        <f>'HUYEN NTM-13 xã,thị trấn'!M135</f>
        <v>1825</v>
      </c>
      <c r="N135" s="25">
        <f>'HUYEN NTM-13 xã,thị trấn'!N135</f>
        <v>4467</v>
      </c>
      <c r="O135" s="25">
        <f>'HUYEN NTM-13 xã,thị trấn'!O135</f>
        <v>5584</v>
      </c>
      <c r="P135" s="25">
        <f>'HUYEN NTM-13 xã,thị trấn'!P135</f>
        <v>3710</v>
      </c>
      <c r="Q135" s="25">
        <f>'HUYEN NTM-13 xã,thị trấn'!Q135</f>
        <v>2886</v>
      </c>
      <c r="R135" s="25">
        <f>'HUYEN NTM-13 xã,thị trấn'!R135</f>
        <v>3166</v>
      </c>
      <c r="S135" s="25">
        <f>'HUYEN NTM-13 xã,thị trấn'!S135</f>
        <v>2168</v>
      </c>
      <c r="T135" s="25">
        <f>'HUYEN NTM-13 xã,thị trấn'!T135</f>
        <v>1454</v>
      </c>
      <c r="U135" s="25">
        <f>'HUYEN NTM-13 xã,thị trấn'!U135</f>
        <v>981</v>
      </c>
      <c r="V135" s="25">
        <f>'HUYEN NTM-13 xã,thị trấn'!V135</f>
        <v>1368</v>
      </c>
    </row>
    <row r="136" spans="1:22" ht="29.5" customHeight="1" x14ac:dyDescent="0.35">
      <c r="A136" s="129"/>
      <c r="B136" s="129"/>
      <c r="C136" s="136"/>
      <c r="D136" s="144"/>
      <c r="E136" s="9" t="s">
        <v>31</v>
      </c>
      <c r="F136" s="136"/>
      <c r="G136" s="150"/>
      <c r="H136" s="136"/>
      <c r="I136" s="139"/>
      <c r="J136" s="56">
        <f>SUM(L136:V136)</f>
        <v>31907</v>
      </c>
      <c r="K136" s="56"/>
      <c r="L136" s="25">
        <f>'HUYEN NTM-13 xã,thị trấn'!L136</f>
        <v>3445</v>
      </c>
      <c r="M136" s="25">
        <f>'HUYEN NTM-13 xã,thị trấn'!M136</f>
        <v>1834</v>
      </c>
      <c r="N136" s="25">
        <f>'HUYEN NTM-13 xã,thị trấn'!N136</f>
        <v>4534</v>
      </c>
      <c r="O136" s="25">
        <f>'HUYEN NTM-13 xã,thị trấn'!O136</f>
        <v>5600</v>
      </c>
      <c r="P136" s="25">
        <f>'HUYEN NTM-13 xã,thị trấn'!P136</f>
        <v>3808</v>
      </c>
      <c r="Q136" s="25">
        <f>'HUYEN NTM-13 xã,thị trấn'!Q136</f>
        <v>2959</v>
      </c>
      <c r="R136" s="25">
        <f>'HUYEN NTM-13 xã,thị trấn'!R136</f>
        <v>3375</v>
      </c>
      <c r="S136" s="25">
        <f>'HUYEN NTM-13 xã,thị trấn'!S136</f>
        <v>2244</v>
      </c>
      <c r="T136" s="25">
        <f>'HUYEN NTM-13 xã,thị trấn'!T136</f>
        <v>1708</v>
      </c>
      <c r="U136" s="25">
        <f>'HUYEN NTM-13 xã,thị trấn'!U136</f>
        <v>1001</v>
      </c>
      <c r="V136" s="25">
        <f>'HUYEN NTM-13 xã,thị trấn'!V136</f>
        <v>1399</v>
      </c>
    </row>
    <row r="137" spans="1:22" ht="29.5" customHeight="1" x14ac:dyDescent="0.35">
      <c r="A137" s="129"/>
      <c r="B137" s="129"/>
      <c r="C137" s="134" t="s">
        <v>87</v>
      </c>
      <c r="D137" s="142" t="s">
        <v>164</v>
      </c>
      <c r="E137" s="9" t="s">
        <v>234</v>
      </c>
      <c r="F137" s="134" t="s">
        <v>20</v>
      </c>
      <c r="G137" s="134" t="s">
        <v>57</v>
      </c>
      <c r="H137" s="134">
        <f>COUNTIF(L137:V137,"Đạt")</f>
        <v>11</v>
      </c>
      <c r="I137" s="137">
        <f>H137/11</f>
        <v>1</v>
      </c>
      <c r="J137" s="25" t="str">
        <f t="shared" ref="J137:K137" si="102">IF(OR(J138&gt;=70, J138="-"), "Đạt", "Chưa")</f>
        <v>Đạt</v>
      </c>
      <c r="K137" s="25" t="e">
        <f t="shared" si="102"/>
        <v>#DIV/0!</v>
      </c>
      <c r="L137" s="25" t="str">
        <f>IF(OR(L138&gt;=70, L138="-"), "Đạt", "Chưa")</f>
        <v>Đạt</v>
      </c>
      <c r="M137" s="25" t="str">
        <f t="shared" ref="M137:V137" si="103">IF(OR(M138&gt;=70, M138="-"), "Đạt", "Chưa")</f>
        <v>Đạt</v>
      </c>
      <c r="N137" s="25" t="str">
        <f t="shared" si="103"/>
        <v>Đạt</v>
      </c>
      <c r="O137" s="25" t="str">
        <f t="shared" si="103"/>
        <v>Đạt</v>
      </c>
      <c r="P137" s="25" t="str">
        <f t="shared" si="103"/>
        <v>Đạt</v>
      </c>
      <c r="Q137" s="25" t="str">
        <f t="shared" si="103"/>
        <v>Đạt</v>
      </c>
      <c r="R137" s="25" t="str">
        <f t="shared" si="103"/>
        <v>Đạt</v>
      </c>
      <c r="S137" s="25" t="str">
        <f t="shared" si="103"/>
        <v>Đạt</v>
      </c>
      <c r="T137" s="25" t="str">
        <f t="shared" si="103"/>
        <v>Đạt</v>
      </c>
      <c r="U137" s="25" t="str">
        <f t="shared" si="103"/>
        <v>Đạt</v>
      </c>
      <c r="V137" s="25" t="str">
        <f t="shared" si="103"/>
        <v>Đạt</v>
      </c>
    </row>
    <row r="138" spans="1:22" ht="31" customHeight="1" x14ac:dyDescent="0.35">
      <c r="A138" s="129"/>
      <c r="B138" s="129"/>
      <c r="C138" s="135"/>
      <c r="D138" s="143"/>
      <c r="E138" s="9" t="s">
        <v>19</v>
      </c>
      <c r="F138" s="135"/>
      <c r="G138" s="135"/>
      <c r="H138" s="135"/>
      <c r="I138" s="138"/>
      <c r="J138" s="26">
        <f t="shared" ref="J138:K138" si="104">J139/J140*100</f>
        <v>93.827160493827151</v>
      </c>
      <c r="K138" s="26" t="e">
        <f t="shared" si="104"/>
        <v>#DIV/0!</v>
      </c>
      <c r="L138" s="26">
        <f>L139/L140*100</f>
        <v>88.888888888888886</v>
      </c>
      <c r="M138" s="26">
        <f t="shared" ref="M138:V138" si="105">M139/M140*100</f>
        <v>96.551724137931032</v>
      </c>
      <c r="N138" s="26">
        <f t="shared" si="105"/>
        <v>95.294117647058812</v>
      </c>
      <c r="O138" s="26">
        <f t="shared" si="105"/>
        <v>95.744680851063833</v>
      </c>
      <c r="P138" s="26">
        <f t="shared" si="105"/>
        <v>92.857142857142861</v>
      </c>
      <c r="Q138" s="26">
        <f t="shared" si="105"/>
        <v>96.05263157894737</v>
      </c>
      <c r="R138" s="26">
        <f t="shared" si="105"/>
        <v>92.156862745098039</v>
      </c>
      <c r="S138" s="26">
        <f t="shared" si="105"/>
        <v>96.491228070175438</v>
      </c>
      <c r="T138" s="26">
        <f t="shared" si="105"/>
        <v>95.238095238095227</v>
      </c>
      <c r="U138" s="26">
        <f t="shared" si="105"/>
        <v>94.117647058823522</v>
      </c>
      <c r="V138" s="26">
        <f t="shared" si="105"/>
        <v>86.36363636363636</v>
      </c>
    </row>
    <row r="139" spans="1:22" ht="61.5" customHeight="1" x14ac:dyDescent="0.35">
      <c r="A139" s="129"/>
      <c r="B139" s="129"/>
      <c r="C139" s="135"/>
      <c r="D139" s="143"/>
      <c r="E139" s="9" t="s">
        <v>196</v>
      </c>
      <c r="F139" s="135"/>
      <c r="G139" s="135"/>
      <c r="H139" s="135"/>
      <c r="I139" s="138"/>
      <c r="J139" s="63">
        <f>SUM(L139:V139)</f>
        <v>684</v>
      </c>
      <c r="K139" s="56"/>
      <c r="L139" s="65">
        <f>'HUYEN NTM-13 xã,thị trấn'!L139</f>
        <v>72</v>
      </c>
      <c r="M139" s="65">
        <f>'HUYEN NTM-13 xã,thị trấn'!M139</f>
        <v>56</v>
      </c>
      <c r="N139" s="65">
        <f>'HUYEN NTM-13 xã,thị trấn'!N139</f>
        <v>81</v>
      </c>
      <c r="O139" s="65">
        <f>'HUYEN NTM-13 xã,thị trấn'!O139</f>
        <v>45</v>
      </c>
      <c r="P139" s="65">
        <f>'HUYEN NTM-13 xã,thị trấn'!P139</f>
        <v>65</v>
      </c>
      <c r="Q139" s="65">
        <f>'HUYEN NTM-13 xã,thị trấn'!Q139</f>
        <v>73</v>
      </c>
      <c r="R139" s="65">
        <f>'HUYEN NTM-13 xã,thị trấn'!R139</f>
        <v>47</v>
      </c>
      <c r="S139" s="65">
        <f>'HUYEN NTM-13 xã,thị trấn'!S139</f>
        <v>55</v>
      </c>
      <c r="T139" s="65">
        <f>'HUYEN NTM-13 xã,thị trấn'!T139</f>
        <v>120</v>
      </c>
      <c r="U139" s="65">
        <f>'HUYEN NTM-13 xã,thị trấn'!U139</f>
        <v>32</v>
      </c>
      <c r="V139" s="65">
        <f>'HUYEN NTM-13 xã,thị trấn'!V139</f>
        <v>38</v>
      </c>
    </row>
    <row r="140" spans="1:22" ht="26.5" customHeight="1" x14ac:dyDescent="0.35">
      <c r="A140" s="129"/>
      <c r="B140" s="129"/>
      <c r="C140" s="136"/>
      <c r="D140" s="144"/>
      <c r="E140" s="9" t="s">
        <v>197</v>
      </c>
      <c r="F140" s="136"/>
      <c r="G140" s="136"/>
      <c r="H140" s="136"/>
      <c r="I140" s="139"/>
      <c r="J140" s="63">
        <f>SUM(L140:V140)</f>
        <v>729</v>
      </c>
      <c r="K140" s="56"/>
      <c r="L140" s="65">
        <f>'HUYEN NTM-13 xã,thị trấn'!L140</f>
        <v>81</v>
      </c>
      <c r="M140" s="65">
        <f>'HUYEN NTM-13 xã,thị trấn'!M140</f>
        <v>58</v>
      </c>
      <c r="N140" s="65">
        <f>'HUYEN NTM-13 xã,thị trấn'!N140</f>
        <v>85</v>
      </c>
      <c r="O140" s="65">
        <f>'HUYEN NTM-13 xã,thị trấn'!O140</f>
        <v>47</v>
      </c>
      <c r="P140" s="65">
        <f>'HUYEN NTM-13 xã,thị trấn'!P140</f>
        <v>70</v>
      </c>
      <c r="Q140" s="65">
        <f>'HUYEN NTM-13 xã,thị trấn'!Q140</f>
        <v>76</v>
      </c>
      <c r="R140" s="65">
        <f>'HUYEN NTM-13 xã,thị trấn'!R140</f>
        <v>51</v>
      </c>
      <c r="S140" s="65">
        <f>'HUYEN NTM-13 xã,thị trấn'!S140</f>
        <v>57</v>
      </c>
      <c r="T140" s="65">
        <f>'HUYEN NTM-13 xã,thị trấn'!T140</f>
        <v>126</v>
      </c>
      <c r="U140" s="65">
        <f>'HUYEN NTM-13 xã,thị trấn'!U140</f>
        <v>34</v>
      </c>
      <c r="V140" s="65">
        <f>'HUYEN NTM-13 xã,thị trấn'!V140</f>
        <v>44</v>
      </c>
    </row>
    <row r="141" spans="1:22" ht="26.5" customHeight="1" x14ac:dyDescent="0.35">
      <c r="A141" s="129"/>
      <c r="B141" s="129"/>
      <c r="C141" s="134" t="s">
        <v>88</v>
      </c>
      <c r="D141" s="142" t="s">
        <v>165</v>
      </c>
      <c r="E141" s="9" t="s">
        <v>234</v>
      </c>
      <c r="F141" s="134" t="s">
        <v>20</v>
      </c>
      <c r="G141" s="134">
        <v>100</v>
      </c>
      <c r="H141" s="134">
        <f>COUNTIF(L141:V141,"Đạt")</f>
        <v>11</v>
      </c>
      <c r="I141" s="137">
        <f>H141/11</f>
        <v>1</v>
      </c>
      <c r="J141" s="25" t="str">
        <f t="shared" ref="J141:K141" si="106">IF(OR(J142=100, J142="-"), "Đạt", "Chưa")</f>
        <v>Đạt</v>
      </c>
      <c r="K141" s="25" t="e">
        <f t="shared" si="106"/>
        <v>#DIV/0!</v>
      </c>
      <c r="L141" s="25" t="str">
        <f>IF(OR(L142=100, L142="-"), "Đạt", "Chưa")</f>
        <v>Đạt</v>
      </c>
      <c r="M141" s="25" t="str">
        <f t="shared" ref="M141:V141" si="107">IF(OR(M142=100, M142="-"), "Đạt", "Chưa")</f>
        <v>Đạt</v>
      </c>
      <c r="N141" s="25" t="str">
        <f t="shared" si="107"/>
        <v>Đạt</v>
      </c>
      <c r="O141" s="25" t="str">
        <f t="shared" si="107"/>
        <v>Đạt</v>
      </c>
      <c r="P141" s="25" t="str">
        <f t="shared" si="107"/>
        <v>Đạt</v>
      </c>
      <c r="Q141" s="25" t="str">
        <f t="shared" si="107"/>
        <v>Đạt</v>
      </c>
      <c r="R141" s="25" t="str">
        <f t="shared" si="107"/>
        <v>Đạt</v>
      </c>
      <c r="S141" s="25" t="str">
        <f t="shared" si="107"/>
        <v>Đạt</v>
      </c>
      <c r="T141" s="25" t="str">
        <f t="shared" si="107"/>
        <v>Đạt</v>
      </c>
      <c r="U141" s="25" t="str">
        <f t="shared" si="107"/>
        <v>Đạt</v>
      </c>
      <c r="V141" s="25" t="str">
        <f t="shared" si="107"/>
        <v>Đạt</v>
      </c>
    </row>
    <row r="142" spans="1:22" ht="30" customHeight="1" x14ac:dyDescent="0.35">
      <c r="A142" s="129"/>
      <c r="B142" s="129"/>
      <c r="C142" s="135"/>
      <c r="D142" s="143"/>
      <c r="E142" s="9" t="s">
        <v>19</v>
      </c>
      <c r="F142" s="135"/>
      <c r="G142" s="135"/>
      <c r="H142" s="135"/>
      <c r="I142" s="138"/>
      <c r="J142" s="26">
        <f t="shared" ref="J142:K142" si="108">J143/J144*100</f>
        <v>100</v>
      </c>
      <c r="K142" s="26" t="e">
        <f t="shared" si="108"/>
        <v>#DIV/0!</v>
      </c>
      <c r="L142" s="26">
        <f>L143/L144*100</f>
        <v>100</v>
      </c>
      <c r="M142" s="26">
        <f t="shared" ref="M142:V142" si="109">M143/M144*100</f>
        <v>100</v>
      </c>
      <c r="N142" s="26">
        <f t="shared" si="109"/>
        <v>100</v>
      </c>
      <c r="O142" s="26">
        <f t="shared" si="109"/>
        <v>100</v>
      </c>
      <c r="P142" s="26">
        <f t="shared" si="109"/>
        <v>100</v>
      </c>
      <c r="Q142" s="26">
        <f t="shared" si="109"/>
        <v>100</v>
      </c>
      <c r="R142" s="26">
        <f t="shared" si="109"/>
        <v>100</v>
      </c>
      <c r="S142" s="26">
        <f t="shared" si="109"/>
        <v>100</v>
      </c>
      <c r="T142" s="26">
        <f t="shared" si="109"/>
        <v>100</v>
      </c>
      <c r="U142" s="26">
        <f t="shared" si="109"/>
        <v>100</v>
      </c>
      <c r="V142" s="26">
        <f t="shared" si="109"/>
        <v>100</v>
      </c>
    </row>
    <row r="143" spans="1:22" ht="57.65" customHeight="1" x14ac:dyDescent="0.35">
      <c r="A143" s="129"/>
      <c r="B143" s="129"/>
      <c r="C143" s="135"/>
      <c r="D143" s="143"/>
      <c r="E143" s="9" t="s">
        <v>198</v>
      </c>
      <c r="F143" s="135"/>
      <c r="G143" s="135"/>
      <c r="H143" s="135"/>
      <c r="I143" s="138"/>
      <c r="J143" s="56">
        <f>SUM(L143:V143)</f>
        <v>3866</v>
      </c>
      <c r="K143" s="56"/>
      <c r="L143" s="25">
        <f>'HUYEN NTM-13 xã,thị trấn'!L143</f>
        <v>232</v>
      </c>
      <c r="M143" s="25">
        <f>'HUYEN NTM-13 xã,thị trấn'!M143</f>
        <v>513</v>
      </c>
      <c r="N143" s="25">
        <f>'HUYEN NTM-13 xã,thị trấn'!N143</f>
        <v>422</v>
      </c>
      <c r="O143" s="25">
        <f>'HUYEN NTM-13 xã,thị trấn'!O143</f>
        <v>424</v>
      </c>
      <c r="P143" s="25">
        <f>'HUYEN NTM-13 xã,thị trấn'!P143</f>
        <v>387</v>
      </c>
      <c r="Q143" s="25">
        <f>'HUYEN NTM-13 xã,thị trấn'!Q143</f>
        <v>252</v>
      </c>
      <c r="R143" s="25">
        <f>'HUYEN NTM-13 xã,thị trấn'!R143</f>
        <v>463</v>
      </c>
      <c r="S143" s="25">
        <f>'HUYEN NTM-13 xã,thị trấn'!S143</f>
        <v>208</v>
      </c>
      <c r="T143" s="25">
        <f>'HUYEN NTM-13 xã,thị trấn'!T143</f>
        <v>581</v>
      </c>
      <c r="U143" s="25">
        <f>'HUYEN NTM-13 xã,thị trấn'!U143</f>
        <v>154</v>
      </c>
      <c r="V143" s="25">
        <f>'HUYEN NTM-13 xã,thị trấn'!V143</f>
        <v>230</v>
      </c>
    </row>
    <row r="144" spans="1:22" ht="46.5" customHeight="1" x14ac:dyDescent="0.35">
      <c r="A144" s="129"/>
      <c r="B144" s="129"/>
      <c r="C144" s="136"/>
      <c r="D144" s="144"/>
      <c r="E144" s="9" t="s">
        <v>199</v>
      </c>
      <c r="F144" s="136"/>
      <c r="G144" s="136"/>
      <c r="H144" s="136"/>
      <c r="I144" s="139"/>
      <c r="J144" s="56">
        <f>SUM(L144:V144)</f>
        <v>3866</v>
      </c>
      <c r="K144" s="56"/>
      <c r="L144" s="25">
        <f>'HUYEN NTM-13 xã,thị trấn'!L144</f>
        <v>232</v>
      </c>
      <c r="M144" s="25">
        <f>'HUYEN NTM-13 xã,thị trấn'!M144</f>
        <v>513</v>
      </c>
      <c r="N144" s="25">
        <f>'HUYEN NTM-13 xã,thị trấn'!N144</f>
        <v>422</v>
      </c>
      <c r="O144" s="25">
        <f>'HUYEN NTM-13 xã,thị trấn'!O144</f>
        <v>424</v>
      </c>
      <c r="P144" s="25">
        <f>'HUYEN NTM-13 xã,thị trấn'!P144</f>
        <v>387</v>
      </c>
      <c r="Q144" s="25">
        <f>'HUYEN NTM-13 xã,thị trấn'!Q144</f>
        <v>252</v>
      </c>
      <c r="R144" s="25">
        <f>'HUYEN NTM-13 xã,thị trấn'!R144</f>
        <v>463</v>
      </c>
      <c r="S144" s="25">
        <f>'HUYEN NTM-13 xã,thị trấn'!S144</f>
        <v>208</v>
      </c>
      <c r="T144" s="25">
        <f>'HUYEN NTM-13 xã,thị trấn'!T144</f>
        <v>581</v>
      </c>
      <c r="U144" s="25">
        <f>'HUYEN NTM-13 xã,thị trấn'!U144</f>
        <v>154</v>
      </c>
      <c r="V144" s="25">
        <f>'HUYEN NTM-13 xã,thị trấn'!V144</f>
        <v>230</v>
      </c>
    </row>
    <row r="145" spans="1:22" ht="25" customHeight="1" x14ac:dyDescent="0.35">
      <c r="A145" s="129"/>
      <c r="B145" s="129"/>
      <c r="C145" s="134" t="s">
        <v>89</v>
      </c>
      <c r="D145" s="142" t="s">
        <v>90</v>
      </c>
      <c r="E145" s="9" t="s">
        <v>234</v>
      </c>
      <c r="F145" s="134" t="s">
        <v>20</v>
      </c>
      <c r="G145" s="134" t="s">
        <v>91</v>
      </c>
      <c r="H145" s="134">
        <f>COUNTIF(L145:V145,"Đạt")</f>
        <v>11</v>
      </c>
      <c r="I145" s="137">
        <f>H145/11</f>
        <v>1</v>
      </c>
      <c r="J145" s="25" t="str">
        <f t="shared" ref="J145:K145" si="110">IF(OR(J146&gt;=30, J146="-"), "Đạt", "Chưa")</f>
        <v>Đạt</v>
      </c>
      <c r="K145" s="25" t="e">
        <f t="shared" si="110"/>
        <v>#DIV/0!</v>
      </c>
      <c r="L145" s="25" t="str">
        <f>IF(OR(L146&gt;=30, L146="-"), "Đạt", "Chưa")</f>
        <v>Đạt</v>
      </c>
      <c r="M145" s="25" t="str">
        <f t="shared" ref="M145:V145" si="111">IF(OR(M146&gt;=30, M146="-"), "Đạt", "Chưa")</f>
        <v>Đạt</v>
      </c>
      <c r="N145" s="25" t="str">
        <f t="shared" si="111"/>
        <v>Đạt</v>
      </c>
      <c r="O145" s="25" t="str">
        <f t="shared" si="111"/>
        <v>Đạt</v>
      </c>
      <c r="P145" s="25" t="str">
        <f t="shared" si="111"/>
        <v>Đạt</v>
      </c>
      <c r="Q145" s="25" t="str">
        <f t="shared" si="111"/>
        <v>Đạt</v>
      </c>
      <c r="R145" s="25" t="str">
        <f t="shared" si="111"/>
        <v>Đạt</v>
      </c>
      <c r="S145" s="25" t="str">
        <f t="shared" si="111"/>
        <v>Đạt</v>
      </c>
      <c r="T145" s="25" t="str">
        <f t="shared" si="111"/>
        <v>Đạt</v>
      </c>
      <c r="U145" s="25" t="str">
        <f t="shared" si="111"/>
        <v>Đạt</v>
      </c>
      <c r="V145" s="25" t="str">
        <f t="shared" si="111"/>
        <v>Đạt</v>
      </c>
    </row>
    <row r="146" spans="1:22" ht="26.5" customHeight="1" x14ac:dyDescent="0.35">
      <c r="A146" s="129"/>
      <c r="B146" s="129"/>
      <c r="C146" s="135"/>
      <c r="D146" s="143"/>
      <c r="E146" s="9" t="s">
        <v>19</v>
      </c>
      <c r="F146" s="135"/>
      <c r="G146" s="135"/>
      <c r="H146" s="135"/>
      <c r="I146" s="138"/>
      <c r="J146" s="26">
        <f t="shared" ref="J146:K146" si="112">J147/J148*100</f>
        <v>70.518393563874653</v>
      </c>
      <c r="K146" s="26" t="e">
        <f t="shared" si="112"/>
        <v>#DIV/0!</v>
      </c>
      <c r="L146" s="26">
        <f>L147/L148*100</f>
        <v>73.033381712627005</v>
      </c>
      <c r="M146" s="26">
        <f t="shared" ref="M146:V146" si="113">M147/M148*100</f>
        <v>75.2453653217012</v>
      </c>
      <c r="N146" s="26">
        <f t="shared" si="113"/>
        <v>79.642699602999556</v>
      </c>
      <c r="O146" s="26">
        <f t="shared" si="113"/>
        <v>77.69130998702984</v>
      </c>
      <c r="P146" s="26">
        <f t="shared" si="113"/>
        <v>73.796192609182526</v>
      </c>
      <c r="Q146" s="26">
        <f t="shared" si="113"/>
        <v>61.169313957418048</v>
      </c>
      <c r="R146" s="26">
        <f t="shared" si="113"/>
        <v>58.715289394446302</v>
      </c>
      <c r="S146" s="26">
        <f t="shared" si="113"/>
        <v>55.70409982174688</v>
      </c>
      <c r="T146" s="26">
        <f t="shared" si="113"/>
        <v>56.357827476038338</v>
      </c>
      <c r="U146" s="26">
        <f t="shared" si="113"/>
        <v>82.908704883227173</v>
      </c>
      <c r="V146" s="26">
        <f t="shared" si="113"/>
        <v>68.698884758364315</v>
      </c>
    </row>
    <row r="147" spans="1:22" ht="51.65" customHeight="1" x14ac:dyDescent="0.35">
      <c r="A147" s="129"/>
      <c r="B147" s="129"/>
      <c r="C147" s="135"/>
      <c r="D147" s="143"/>
      <c r="E147" s="9" t="s">
        <v>200</v>
      </c>
      <c r="F147" s="135"/>
      <c r="G147" s="135"/>
      <c r="H147" s="135"/>
      <c r="I147" s="138"/>
      <c r="J147" s="56">
        <f>SUM(L147:V147)</f>
        <v>21738</v>
      </c>
      <c r="K147" s="56"/>
      <c r="L147" s="25">
        <f>'HUYEN NTM-13 xã,thị trấn'!L147</f>
        <v>2516</v>
      </c>
      <c r="M147" s="25">
        <f>'HUYEN NTM-13 xã,thị trấn'!M147</f>
        <v>1380</v>
      </c>
      <c r="N147" s="25">
        <f>'HUYEN NTM-13 xã,thị trấn'!N147</f>
        <v>3611</v>
      </c>
      <c r="O147" s="25">
        <f>'HUYEN NTM-13 xã,thị trấn'!O147</f>
        <v>4193</v>
      </c>
      <c r="P147" s="25">
        <f>'HUYEN NTM-13 xã,thị trấn'!P147</f>
        <v>2636</v>
      </c>
      <c r="Q147" s="25">
        <f>'HUYEN NTM-13 xã,thị trấn'!Q147</f>
        <v>1810</v>
      </c>
      <c r="R147" s="25">
        <f>'HUYEN NTM-13 xã,thị trấn'!R147</f>
        <v>1755</v>
      </c>
      <c r="S147" s="25">
        <f>'HUYEN NTM-13 xã,thị trấn'!S147</f>
        <v>1250</v>
      </c>
      <c r="T147" s="25">
        <f>'HUYEN NTM-13 xã,thị trấn'!T147</f>
        <v>882</v>
      </c>
      <c r="U147" s="25">
        <f>'HUYEN NTM-13 xã,thị trấn'!U147</f>
        <v>781</v>
      </c>
      <c r="V147" s="25">
        <f>'HUYEN NTM-13 xã,thị trấn'!V147</f>
        <v>924</v>
      </c>
    </row>
    <row r="148" spans="1:22" ht="26.5" customHeight="1" x14ac:dyDescent="0.35">
      <c r="A148" s="129"/>
      <c r="B148" s="129"/>
      <c r="C148" s="136"/>
      <c r="D148" s="144"/>
      <c r="E148" s="9" t="s">
        <v>31</v>
      </c>
      <c r="F148" s="136"/>
      <c r="G148" s="136"/>
      <c r="H148" s="136"/>
      <c r="I148" s="139"/>
      <c r="J148" s="56">
        <f>SUM(L148:V148)</f>
        <v>30826</v>
      </c>
      <c r="K148" s="56"/>
      <c r="L148" s="25">
        <f>'HUYEN NTM-13 xã,thị trấn'!L148</f>
        <v>3445</v>
      </c>
      <c r="M148" s="25">
        <f>'HUYEN NTM-13 xã,thị trấn'!M148</f>
        <v>1834</v>
      </c>
      <c r="N148" s="25">
        <f>'HUYEN NTM-13 xã,thị trấn'!N148</f>
        <v>4534</v>
      </c>
      <c r="O148" s="25">
        <f>'HUYEN NTM-13 xã,thị trấn'!O148</f>
        <v>5397</v>
      </c>
      <c r="P148" s="25">
        <f>'HUYEN NTM-13 xã,thị trấn'!P148</f>
        <v>3572</v>
      </c>
      <c r="Q148" s="25">
        <f>'HUYEN NTM-13 xã,thị trấn'!Q148</f>
        <v>2959</v>
      </c>
      <c r="R148" s="25">
        <f>'HUYEN NTM-13 xã,thị trấn'!R148</f>
        <v>2989</v>
      </c>
      <c r="S148" s="25">
        <f>'HUYEN NTM-13 xã,thị trấn'!S148</f>
        <v>2244</v>
      </c>
      <c r="T148" s="25">
        <f>'HUYEN NTM-13 xã,thị trấn'!T148</f>
        <v>1565</v>
      </c>
      <c r="U148" s="25">
        <f>'HUYEN NTM-13 xã,thị trấn'!U148</f>
        <v>942</v>
      </c>
      <c r="V148" s="25">
        <f>'HUYEN NTM-13 xã,thị trấn'!V148</f>
        <v>1345</v>
      </c>
    </row>
    <row r="149" spans="1:22" ht="26.5" customHeight="1" x14ac:dyDescent="0.35">
      <c r="A149" s="129"/>
      <c r="B149" s="129"/>
      <c r="C149" s="134" t="s">
        <v>92</v>
      </c>
      <c r="D149" s="142" t="s">
        <v>93</v>
      </c>
      <c r="E149" s="9" t="s">
        <v>234</v>
      </c>
      <c r="F149" s="134" t="s">
        <v>20</v>
      </c>
      <c r="G149" s="134" t="s">
        <v>25</v>
      </c>
      <c r="H149" s="134">
        <f>COUNTIF(L149:V149,"Đạt")</f>
        <v>11</v>
      </c>
      <c r="I149" s="137">
        <f>H149/11</f>
        <v>1</v>
      </c>
      <c r="J149" s="25" t="str">
        <f t="shared" ref="J149:K149" si="114">IF(OR(J150&gt;=50, J150="-"), "Đạt", "Chưa")</f>
        <v>Đạt</v>
      </c>
      <c r="K149" s="25" t="e">
        <f t="shared" si="114"/>
        <v>#DIV/0!</v>
      </c>
      <c r="L149" s="25" t="str">
        <f>IF(OR(L150&gt;=50, L150="-"), "Đạt", "Chưa")</f>
        <v>Đạt</v>
      </c>
      <c r="M149" s="25" t="str">
        <f t="shared" ref="M149:V149" si="115">IF(OR(M150&gt;=50, M150="-"), "Đạt", "Chưa")</f>
        <v>Đạt</v>
      </c>
      <c r="N149" s="25" t="str">
        <f t="shared" si="115"/>
        <v>Đạt</v>
      </c>
      <c r="O149" s="25" t="str">
        <f t="shared" si="115"/>
        <v>Đạt</v>
      </c>
      <c r="P149" s="25" t="str">
        <f t="shared" si="115"/>
        <v>Đạt</v>
      </c>
      <c r="Q149" s="25" t="str">
        <f t="shared" si="115"/>
        <v>Đạt</v>
      </c>
      <c r="R149" s="25" t="str">
        <f t="shared" si="115"/>
        <v>Đạt</v>
      </c>
      <c r="S149" s="25" t="str">
        <f t="shared" si="115"/>
        <v>Đạt</v>
      </c>
      <c r="T149" s="25" t="str">
        <f t="shared" si="115"/>
        <v>Đạt</v>
      </c>
      <c r="U149" s="25" t="str">
        <f t="shared" si="115"/>
        <v>Đạt</v>
      </c>
      <c r="V149" s="25" t="str">
        <f t="shared" si="115"/>
        <v>Đạt</v>
      </c>
    </row>
    <row r="150" spans="1:22" ht="25" customHeight="1" x14ac:dyDescent="0.35">
      <c r="A150" s="129"/>
      <c r="B150" s="129"/>
      <c r="C150" s="135"/>
      <c r="D150" s="143"/>
      <c r="E150" s="9" t="s">
        <v>19</v>
      </c>
      <c r="F150" s="135"/>
      <c r="G150" s="135"/>
      <c r="H150" s="135"/>
      <c r="I150" s="138"/>
      <c r="J150" s="26">
        <f t="shared" ref="J150:K150" si="116">J151/J152*100</f>
        <v>70.518393563874653</v>
      </c>
      <c r="K150" s="26" t="e">
        <f t="shared" si="116"/>
        <v>#DIV/0!</v>
      </c>
      <c r="L150" s="26">
        <f>L151/L152*100</f>
        <v>73.033381712627005</v>
      </c>
      <c r="M150" s="26">
        <f t="shared" ref="M150:V150" si="117">M151/M152*100</f>
        <v>75.2453653217012</v>
      </c>
      <c r="N150" s="26">
        <f t="shared" si="117"/>
        <v>79.642699602999556</v>
      </c>
      <c r="O150" s="26">
        <f t="shared" si="117"/>
        <v>77.69130998702984</v>
      </c>
      <c r="P150" s="26">
        <f t="shared" si="117"/>
        <v>73.796192609182526</v>
      </c>
      <c r="Q150" s="26">
        <f t="shared" si="117"/>
        <v>61.169313957418048</v>
      </c>
      <c r="R150" s="26">
        <f t="shared" si="117"/>
        <v>58.715289394446302</v>
      </c>
      <c r="S150" s="26">
        <f t="shared" si="117"/>
        <v>55.70409982174688</v>
      </c>
      <c r="T150" s="26">
        <f t="shared" si="117"/>
        <v>56.357827476038338</v>
      </c>
      <c r="U150" s="26">
        <f t="shared" si="117"/>
        <v>82.908704883227173</v>
      </c>
      <c r="V150" s="26">
        <f t="shared" si="117"/>
        <v>68.698884758364315</v>
      </c>
    </row>
    <row r="151" spans="1:22" ht="61.5" customHeight="1" x14ac:dyDescent="0.35">
      <c r="A151" s="129"/>
      <c r="B151" s="129"/>
      <c r="C151" s="135"/>
      <c r="D151" s="143"/>
      <c r="E151" s="9" t="s">
        <v>201</v>
      </c>
      <c r="F151" s="135"/>
      <c r="G151" s="135"/>
      <c r="H151" s="135"/>
      <c r="I151" s="138"/>
      <c r="J151" s="56">
        <f>SUM(L151:V151)</f>
        <v>21738</v>
      </c>
      <c r="K151" s="56"/>
      <c r="L151" s="25">
        <f>'HUYEN NTM-13 xã,thị trấn'!L151</f>
        <v>2516</v>
      </c>
      <c r="M151" s="25">
        <f>'HUYEN NTM-13 xã,thị trấn'!M151</f>
        <v>1380</v>
      </c>
      <c r="N151" s="25">
        <f>'HUYEN NTM-13 xã,thị trấn'!N151</f>
        <v>3611</v>
      </c>
      <c r="O151" s="25">
        <f>'HUYEN NTM-13 xã,thị trấn'!O151</f>
        <v>4193</v>
      </c>
      <c r="P151" s="25">
        <f>'HUYEN NTM-13 xã,thị trấn'!P151</f>
        <v>2636</v>
      </c>
      <c r="Q151" s="25">
        <f>'HUYEN NTM-13 xã,thị trấn'!Q151</f>
        <v>1810</v>
      </c>
      <c r="R151" s="25">
        <f>'HUYEN NTM-13 xã,thị trấn'!R151</f>
        <v>1755</v>
      </c>
      <c r="S151" s="25">
        <f>'HUYEN NTM-13 xã,thị trấn'!S151</f>
        <v>1250</v>
      </c>
      <c r="T151" s="25">
        <f>'HUYEN NTM-13 xã,thị trấn'!T151</f>
        <v>882</v>
      </c>
      <c r="U151" s="25">
        <f>'HUYEN NTM-13 xã,thị trấn'!U151</f>
        <v>781</v>
      </c>
      <c r="V151" s="25">
        <f>'HUYEN NTM-13 xã,thị trấn'!V151</f>
        <v>924</v>
      </c>
    </row>
    <row r="152" spans="1:22" ht="30.65" customHeight="1" x14ac:dyDescent="0.35">
      <c r="A152" s="130"/>
      <c r="B152" s="130"/>
      <c r="C152" s="136"/>
      <c r="D152" s="144"/>
      <c r="E152" s="9" t="s">
        <v>31</v>
      </c>
      <c r="F152" s="136"/>
      <c r="G152" s="136"/>
      <c r="H152" s="136"/>
      <c r="I152" s="139"/>
      <c r="J152" s="56">
        <f>SUM(L152:V152)</f>
        <v>30826</v>
      </c>
      <c r="K152" s="56"/>
      <c r="L152" s="25">
        <f>'HUYEN NTM-13 xã,thị trấn'!L152</f>
        <v>3445</v>
      </c>
      <c r="M152" s="25">
        <f>'HUYEN NTM-13 xã,thị trấn'!M152</f>
        <v>1834</v>
      </c>
      <c r="N152" s="25">
        <f>'HUYEN NTM-13 xã,thị trấn'!N152</f>
        <v>4534</v>
      </c>
      <c r="O152" s="25">
        <f>'HUYEN NTM-13 xã,thị trấn'!O152</f>
        <v>5397</v>
      </c>
      <c r="P152" s="25">
        <f>'HUYEN NTM-13 xã,thị trấn'!P152</f>
        <v>3572</v>
      </c>
      <c r="Q152" s="25">
        <f>'HUYEN NTM-13 xã,thị trấn'!Q152</f>
        <v>2959</v>
      </c>
      <c r="R152" s="25">
        <f>'HUYEN NTM-13 xã,thị trấn'!R152</f>
        <v>2989</v>
      </c>
      <c r="S152" s="25">
        <f>'HUYEN NTM-13 xã,thị trấn'!S152</f>
        <v>2244</v>
      </c>
      <c r="T152" s="25">
        <f>'HUYEN NTM-13 xã,thị trấn'!T152</f>
        <v>1565</v>
      </c>
      <c r="U152" s="25">
        <f>'HUYEN NTM-13 xã,thị trấn'!U152</f>
        <v>942</v>
      </c>
      <c r="V152" s="25">
        <f>'HUYEN NTM-13 xã,thị trấn'!V152</f>
        <v>1345</v>
      </c>
    </row>
    <row r="153" spans="1:22" ht="39" customHeight="1" x14ac:dyDescent="0.35">
      <c r="A153" s="140">
        <v>18</v>
      </c>
      <c r="B153" s="140" t="s">
        <v>110</v>
      </c>
      <c r="C153" s="56" t="s">
        <v>94</v>
      </c>
      <c r="D153" s="59" t="s">
        <v>166</v>
      </c>
      <c r="E153" s="59" t="s">
        <v>166</v>
      </c>
      <c r="F153" s="56" t="s">
        <v>15</v>
      </c>
      <c r="G153" s="56" t="s">
        <v>0</v>
      </c>
      <c r="H153" s="56">
        <f>COUNTIF(L153:V153,"Đạt")</f>
        <v>11</v>
      </c>
      <c r="I153" s="62">
        <f>H153/11</f>
        <v>1</v>
      </c>
      <c r="J153" s="56"/>
      <c r="K153" s="56" t="s">
        <v>0</v>
      </c>
      <c r="L153" s="25" t="s">
        <v>0</v>
      </c>
      <c r="M153" s="25" t="s">
        <v>0</v>
      </c>
      <c r="N153" s="25" t="s">
        <v>0</v>
      </c>
      <c r="O153" s="25" t="s">
        <v>0</v>
      </c>
      <c r="P153" s="25" t="s">
        <v>0</v>
      </c>
      <c r="Q153" s="25" t="s">
        <v>0</v>
      </c>
      <c r="R153" s="25" t="s">
        <v>0</v>
      </c>
      <c r="S153" s="25" t="s">
        <v>0</v>
      </c>
      <c r="T153" s="25" t="s">
        <v>0</v>
      </c>
      <c r="U153" s="25" t="s">
        <v>0</v>
      </c>
      <c r="V153" s="25" t="s">
        <v>0</v>
      </c>
    </row>
    <row r="154" spans="1:22" ht="57.65" customHeight="1" x14ac:dyDescent="0.35">
      <c r="A154" s="140"/>
      <c r="B154" s="140"/>
      <c r="C154" s="56" t="s">
        <v>95</v>
      </c>
      <c r="D154" s="59" t="s">
        <v>167</v>
      </c>
      <c r="E154" s="59" t="s">
        <v>167</v>
      </c>
      <c r="F154" s="56" t="s">
        <v>15</v>
      </c>
      <c r="G154" s="56" t="s">
        <v>0</v>
      </c>
      <c r="H154" s="56">
        <f>COUNTIF(L154:V154,"Đạt")</f>
        <v>11</v>
      </c>
      <c r="I154" s="62">
        <f>H154/11</f>
        <v>1</v>
      </c>
      <c r="J154" s="56"/>
      <c r="K154" s="56" t="s">
        <v>0</v>
      </c>
      <c r="L154" s="25" t="s">
        <v>0</v>
      </c>
      <c r="M154" s="25" t="s">
        <v>0</v>
      </c>
      <c r="N154" s="25" t="s">
        <v>0</v>
      </c>
      <c r="O154" s="25" t="s">
        <v>0</v>
      </c>
      <c r="P154" s="25" t="s">
        <v>0</v>
      </c>
      <c r="Q154" s="25" t="s">
        <v>0</v>
      </c>
      <c r="R154" s="25" t="s">
        <v>0</v>
      </c>
      <c r="S154" s="25" t="s">
        <v>0</v>
      </c>
      <c r="T154" s="25" t="s">
        <v>0</v>
      </c>
      <c r="U154" s="25" t="s">
        <v>0</v>
      </c>
      <c r="V154" s="25" t="s">
        <v>0</v>
      </c>
    </row>
    <row r="155" spans="1:22" ht="26" customHeight="1" x14ac:dyDescent="0.35">
      <c r="A155" s="140"/>
      <c r="B155" s="140"/>
      <c r="C155" s="134">
        <v>18.3</v>
      </c>
      <c r="D155" s="145" t="s">
        <v>168</v>
      </c>
      <c r="E155" s="9" t="s">
        <v>234</v>
      </c>
      <c r="F155" s="134" t="s">
        <v>20</v>
      </c>
      <c r="G155" s="131">
        <v>1</v>
      </c>
      <c r="H155" s="134">
        <f>COUNTIF(L155:V155,"Đạt")</f>
        <v>11</v>
      </c>
      <c r="I155" s="137">
        <f>H155/11</f>
        <v>1</v>
      </c>
      <c r="J155" s="25" t="str">
        <f t="shared" ref="J155:K155" si="118">IF(OR(J156=100, J156="-"), "Đạt", "Chưa")</f>
        <v>Đạt</v>
      </c>
      <c r="K155" s="25" t="e">
        <f t="shared" si="118"/>
        <v>#DIV/0!</v>
      </c>
      <c r="L155" s="25" t="str">
        <f>IF(OR(L156=100, L156="-"), "Đạt", "Chưa")</f>
        <v>Đạt</v>
      </c>
      <c r="M155" s="25" t="str">
        <f t="shared" ref="M155:V155" si="119">IF(OR(M156=100, M156="-"), "Đạt", "Chưa")</f>
        <v>Đạt</v>
      </c>
      <c r="N155" s="25" t="str">
        <f t="shared" si="119"/>
        <v>Đạt</v>
      </c>
      <c r="O155" s="25" t="str">
        <f t="shared" si="119"/>
        <v>Đạt</v>
      </c>
      <c r="P155" s="25" t="str">
        <f t="shared" si="119"/>
        <v>Đạt</v>
      </c>
      <c r="Q155" s="25" t="str">
        <f t="shared" si="119"/>
        <v>Đạt</v>
      </c>
      <c r="R155" s="25" t="str">
        <f t="shared" si="119"/>
        <v>Đạt</v>
      </c>
      <c r="S155" s="25" t="str">
        <f t="shared" si="119"/>
        <v>Đạt</v>
      </c>
      <c r="T155" s="25" t="str">
        <f t="shared" si="119"/>
        <v>Đạt</v>
      </c>
      <c r="U155" s="25" t="str">
        <f t="shared" si="119"/>
        <v>Đạt</v>
      </c>
      <c r="V155" s="25" t="str">
        <f t="shared" si="119"/>
        <v>Đạt</v>
      </c>
    </row>
    <row r="156" spans="1:22" s="2" customFormat="1" ht="29" customHeight="1" x14ac:dyDescent="0.35">
      <c r="A156" s="140"/>
      <c r="B156" s="140"/>
      <c r="C156" s="135"/>
      <c r="D156" s="146"/>
      <c r="E156" s="13" t="s">
        <v>19</v>
      </c>
      <c r="F156" s="135"/>
      <c r="G156" s="132"/>
      <c r="H156" s="135"/>
      <c r="I156" s="138"/>
      <c r="J156" s="64">
        <f t="shared" ref="J156:K156" si="120">IF(TYPE(J157/J158=16),J157/J158*100,"-")</f>
        <v>100</v>
      </c>
      <c r="K156" s="64" t="e">
        <f t="shared" si="120"/>
        <v>#DIV/0!</v>
      </c>
      <c r="L156" s="64">
        <f>IF(TYPE(L157/L158=16),L157/L158*100,"-")</f>
        <v>100</v>
      </c>
      <c r="M156" s="64">
        <f t="shared" ref="M156:V156" si="121">IF(TYPE(M157/M158=16),M157/M158*100,"-")</f>
        <v>100</v>
      </c>
      <c r="N156" s="64">
        <f t="shared" si="121"/>
        <v>100</v>
      </c>
      <c r="O156" s="64">
        <f t="shared" si="121"/>
        <v>100</v>
      </c>
      <c r="P156" s="64">
        <f t="shared" si="121"/>
        <v>100</v>
      </c>
      <c r="Q156" s="64">
        <f t="shared" si="121"/>
        <v>100</v>
      </c>
      <c r="R156" s="64">
        <f t="shared" si="121"/>
        <v>100</v>
      </c>
      <c r="S156" s="64">
        <f t="shared" si="121"/>
        <v>100</v>
      </c>
      <c r="T156" s="64">
        <f t="shared" si="121"/>
        <v>100</v>
      </c>
      <c r="U156" s="64">
        <f t="shared" si="121"/>
        <v>100</v>
      </c>
      <c r="V156" s="64">
        <f t="shared" si="121"/>
        <v>100</v>
      </c>
    </row>
    <row r="157" spans="1:22" ht="42.65" customHeight="1" x14ac:dyDescent="0.35">
      <c r="A157" s="140"/>
      <c r="B157" s="140"/>
      <c r="C157" s="135"/>
      <c r="D157" s="146"/>
      <c r="E157" s="9" t="s">
        <v>202</v>
      </c>
      <c r="F157" s="135"/>
      <c r="G157" s="132"/>
      <c r="H157" s="135"/>
      <c r="I157" s="138"/>
      <c r="J157" s="56">
        <f>SUM(L157:V157)</f>
        <v>66</v>
      </c>
      <c r="K157" s="56"/>
      <c r="L157" s="25">
        <f>'HUYEN NTM-13 xã,thị trấn'!L157</f>
        <v>6</v>
      </c>
      <c r="M157" s="25">
        <f>'HUYEN NTM-13 xã,thị trấn'!M157</f>
        <v>6</v>
      </c>
      <c r="N157" s="25">
        <f>'HUYEN NTM-13 xã,thị trấn'!N157</f>
        <v>6</v>
      </c>
      <c r="O157" s="25">
        <f>'HUYEN NTM-13 xã,thị trấn'!O157</f>
        <v>6</v>
      </c>
      <c r="P157" s="25">
        <f>'HUYEN NTM-13 xã,thị trấn'!P157</f>
        <v>6</v>
      </c>
      <c r="Q157" s="25">
        <f>'HUYEN NTM-13 xã,thị trấn'!Q157</f>
        <v>6</v>
      </c>
      <c r="R157" s="25">
        <f>'HUYEN NTM-13 xã,thị trấn'!R157</f>
        <v>6</v>
      </c>
      <c r="S157" s="25">
        <f>'HUYEN NTM-13 xã,thị trấn'!S157</f>
        <v>6</v>
      </c>
      <c r="T157" s="25">
        <f>'HUYEN NTM-13 xã,thị trấn'!T157</f>
        <v>6</v>
      </c>
      <c r="U157" s="25">
        <f>'HUYEN NTM-13 xã,thị trấn'!U157</f>
        <v>6</v>
      </c>
      <c r="V157" s="25">
        <f>'HUYEN NTM-13 xã,thị trấn'!V157</f>
        <v>6</v>
      </c>
    </row>
    <row r="158" spans="1:22" ht="42.65" customHeight="1" x14ac:dyDescent="0.35">
      <c r="A158" s="140"/>
      <c r="B158" s="140"/>
      <c r="C158" s="136"/>
      <c r="D158" s="147"/>
      <c r="E158" s="9" t="s">
        <v>203</v>
      </c>
      <c r="F158" s="136"/>
      <c r="G158" s="133"/>
      <c r="H158" s="136"/>
      <c r="I158" s="139"/>
      <c r="J158" s="56">
        <f>SUM(L158:V158)</f>
        <v>66</v>
      </c>
      <c r="K158" s="56"/>
      <c r="L158" s="25">
        <f>'HUYEN NTM-13 xã,thị trấn'!L158</f>
        <v>6</v>
      </c>
      <c r="M158" s="25">
        <f>'HUYEN NTM-13 xã,thị trấn'!M158</f>
        <v>6</v>
      </c>
      <c r="N158" s="25">
        <f>'HUYEN NTM-13 xã,thị trấn'!N158</f>
        <v>6</v>
      </c>
      <c r="O158" s="25">
        <f>'HUYEN NTM-13 xã,thị trấn'!O158</f>
        <v>6</v>
      </c>
      <c r="P158" s="25">
        <f>'HUYEN NTM-13 xã,thị trấn'!P158</f>
        <v>6</v>
      </c>
      <c r="Q158" s="25">
        <f>'HUYEN NTM-13 xã,thị trấn'!Q158</f>
        <v>6</v>
      </c>
      <c r="R158" s="25">
        <f>'HUYEN NTM-13 xã,thị trấn'!R158</f>
        <v>6</v>
      </c>
      <c r="S158" s="25">
        <f>'HUYEN NTM-13 xã,thị trấn'!S158</f>
        <v>6</v>
      </c>
      <c r="T158" s="25">
        <f>'HUYEN NTM-13 xã,thị trấn'!T158</f>
        <v>6</v>
      </c>
      <c r="U158" s="25">
        <f>'HUYEN NTM-13 xã,thị trấn'!U158</f>
        <v>6</v>
      </c>
      <c r="V158" s="25">
        <f>'HUYEN NTM-13 xã,thị trấn'!V158</f>
        <v>6</v>
      </c>
    </row>
    <row r="159" spans="1:22" ht="51" customHeight="1" x14ac:dyDescent="0.35">
      <c r="A159" s="140"/>
      <c r="B159" s="140"/>
      <c r="C159" s="56" t="s">
        <v>96</v>
      </c>
      <c r="D159" s="59" t="s">
        <v>169</v>
      </c>
      <c r="E159" s="59" t="s">
        <v>169</v>
      </c>
      <c r="F159" s="56" t="s">
        <v>15</v>
      </c>
      <c r="G159" s="56" t="s">
        <v>0</v>
      </c>
      <c r="H159" s="56">
        <f>COUNTIF(L159:V159,"Đạt")</f>
        <v>11</v>
      </c>
      <c r="I159" s="62">
        <f>H159/11</f>
        <v>1</v>
      </c>
      <c r="J159" s="56"/>
      <c r="K159" s="56" t="s">
        <v>0</v>
      </c>
      <c r="L159" s="25" t="s">
        <v>0</v>
      </c>
      <c r="M159" s="25" t="s">
        <v>0</v>
      </c>
      <c r="N159" s="25" t="s">
        <v>0</v>
      </c>
      <c r="O159" s="25" t="s">
        <v>0</v>
      </c>
      <c r="P159" s="25" t="s">
        <v>0</v>
      </c>
      <c r="Q159" s="25" t="s">
        <v>0</v>
      </c>
      <c r="R159" s="25" t="s">
        <v>0</v>
      </c>
      <c r="S159" s="25" t="s">
        <v>0</v>
      </c>
      <c r="T159" s="25" t="s">
        <v>0</v>
      </c>
      <c r="U159" s="25" t="s">
        <v>0</v>
      </c>
      <c r="V159" s="25" t="s">
        <v>0</v>
      </c>
    </row>
    <row r="160" spans="1:22" ht="144.65" customHeight="1" x14ac:dyDescent="0.35">
      <c r="A160" s="53"/>
      <c r="B160" s="53"/>
      <c r="C160" s="56" t="s">
        <v>97</v>
      </c>
      <c r="D160" s="59" t="s">
        <v>170</v>
      </c>
      <c r="E160" s="9" t="str">
        <f>VLOOKUP(C160,DMTC,3,0)</f>
        <v>Bình đẳng giới và phòng chống bạo lực</v>
      </c>
      <c r="F160" s="56" t="s">
        <v>15</v>
      </c>
      <c r="G160" s="56" t="s">
        <v>0</v>
      </c>
      <c r="H160" s="56">
        <f>COUNTIF(L160:V160,"Đạt")</f>
        <v>11</v>
      </c>
      <c r="I160" s="62">
        <f>H160/11</f>
        <v>1</v>
      </c>
      <c r="J160" s="56"/>
      <c r="K160" s="56" t="s">
        <v>0</v>
      </c>
      <c r="L160" s="25" t="s">
        <v>0</v>
      </c>
      <c r="M160" s="25" t="s">
        <v>0</v>
      </c>
      <c r="N160" s="25" t="s">
        <v>0</v>
      </c>
      <c r="O160" s="25" t="s">
        <v>0</v>
      </c>
      <c r="P160" s="25" t="s">
        <v>0</v>
      </c>
      <c r="Q160" s="25" t="s">
        <v>0</v>
      </c>
      <c r="R160" s="25" t="s">
        <v>0</v>
      </c>
      <c r="S160" s="25" t="s">
        <v>0</v>
      </c>
      <c r="T160" s="25" t="s">
        <v>0</v>
      </c>
      <c r="U160" s="25" t="s">
        <v>0</v>
      </c>
      <c r="V160" s="25" t="s">
        <v>0</v>
      </c>
    </row>
    <row r="161" spans="1:22" ht="119.15" customHeight="1" x14ac:dyDescent="0.35">
      <c r="A161" s="53"/>
      <c r="B161" s="53"/>
      <c r="C161" s="56" t="s">
        <v>98</v>
      </c>
      <c r="D161" s="59" t="s">
        <v>171</v>
      </c>
      <c r="E161" s="9" t="str">
        <f>VLOOKUP(C161,DMTC,3,0)</f>
        <v>Bồi dưỡng kiến thức về xây dựng NTM</v>
      </c>
      <c r="F161" s="56" t="s">
        <v>15</v>
      </c>
      <c r="G161" s="56" t="s">
        <v>0</v>
      </c>
      <c r="H161" s="56">
        <f>COUNTIF(L161:V161,"Đạt")</f>
        <v>11</v>
      </c>
      <c r="I161" s="62">
        <f>H161/11</f>
        <v>1</v>
      </c>
      <c r="J161" s="56"/>
      <c r="K161" s="56" t="s">
        <v>0</v>
      </c>
      <c r="L161" s="25" t="s">
        <v>0</v>
      </c>
      <c r="M161" s="25" t="s">
        <v>0</v>
      </c>
      <c r="N161" s="25" t="s">
        <v>0</v>
      </c>
      <c r="O161" s="25" t="s">
        <v>0</v>
      </c>
      <c r="P161" s="25" t="s">
        <v>0</v>
      </c>
      <c r="Q161" s="25" t="s">
        <v>0</v>
      </c>
      <c r="R161" s="25" t="s">
        <v>0</v>
      </c>
      <c r="S161" s="25" t="s">
        <v>0</v>
      </c>
      <c r="T161" s="25" t="s">
        <v>0</v>
      </c>
      <c r="U161" s="25" t="s">
        <v>0</v>
      </c>
      <c r="V161" s="25" t="s">
        <v>0</v>
      </c>
    </row>
    <row r="162" spans="1:22" ht="53.25" customHeight="1" x14ac:dyDescent="0.35">
      <c r="A162" s="140">
        <v>19</v>
      </c>
      <c r="B162" s="140" t="s">
        <v>99</v>
      </c>
      <c r="C162" s="56" t="s">
        <v>100</v>
      </c>
      <c r="D162" s="57" t="s">
        <v>111</v>
      </c>
      <c r="E162" s="9" t="str">
        <f>VLOOKUP(C162,DMTC,3,0)</f>
        <v>Xây dựng lực lượng dân quân</v>
      </c>
      <c r="F162" s="56" t="s">
        <v>15</v>
      </c>
      <c r="G162" s="56" t="s">
        <v>0</v>
      </c>
      <c r="H162" s="56">
        <f>COUNTIF(L162:V162,"Đạt")</f>
        <v>11</v>
      </c>
      <c r="I162" s="62">
        <f>H162/11</f>
        <v>1</v>
      </c>
      <c r="J162" s="56"/>
      <c r="K162" s="56" t="s">
        <v>0</v>
      </c>
      <c r="L162" s="25" t="s">
        <v>0</v>
      </c>
      <c r="M162" s="25" t="s">
        <v>0</v>
      </c>
      <c r="N162" s="25" t="s">
        <v>0</v>
      </c>
      <c r="O162" s="25" t="s">
        <v>0</v>
      </c>
      <c r="P162" s="25" t="s">
        <v>0</v>
      </c>
      <c r="Q162" s="25" t="s">
        <v>0</v>
      </c>
      <c r="R162" s="25" t="s">
        <v>0</v>
      </c>
      <c r="S162" s="25" t="s">
        <v>0</v>
      </c>
      <c r="T162" s="25" t="s">
        <v>0</v>
      </c>
      <c r="U162" s="25" t="s">
        <v>0</v>
      </c>
      <c r="V162" s="25" t="s">
        <v>0</v>
      </c>
    </row>
    <row r="163" spans="1:22" ht="41.25" customHeight="1" x14ac:dyDescent="0.35">
      <c r="A163" s="140"/>
      <c r="B163" s="140"/>
      <c r="C163" s="56" t="s">
        <v>101</v>
      </c>
      <c r="D163" s="57" t="s">
        <v>102</v>
      </c>
      <c r="E163" s="9" t="str">
        <f>VLOOKUP(C163,DMTC,3,0)</f>
        <v>Xã an toàn về ANTT</v>
      </c>
      <c r="F163" s="56" t="s">
        <v>15</v>
      </c>
      <c r="G163" s="56" t="s">
        <v>0</v>
      </c>
      <c r="H163" s="56">
        <f>COUNTIF(L163:V163,"Đạt")</f>
        <v>11</v>
      </c>
      <c r="I163" s="62">
        <f>H163/11</f>
        <v>1</v>
      </c>
      <c r="J163" s="56"/>
      <c r="K163" s="56" t="s">
        <v>0</v>
      </c>
      <c r="L163" s="25" t="s">
        <v>0</v>
      </c>
      <c r="M163" s="25" t="s">
        <v>0</v>
      </c>
      <c r="N163" s="25" t="s">
        <v>0</v>
      </c>
      <c r="O163" s="25" t="s">
        <v>0</v>
      </c>
      <c r="P163" s="25" t="s">
        <v>0</v>
      </c>
      <c r="Q163" s="25" t="s">
        <v>0</v>
      </c>
      <c r="R163" s="25" t="s">
        <v>0</v>
      </c>
      <c r="S163" s="25" t="s">
        <v>0</v>
      </c>
      <c r="T163" s="25" t="s">
        <v>0</v>
      </c>
      <c r="U163" s="25" t="s">
        <v>0</v>
      </c>
      <c r="V163" s="25" t="s">
        <v>0</v>
      </c>
    </row>
    <row r="165" spans="1:22" s="7" customFormat="1" ht="18" x14ac:dyDescent="0.35">
      <c r="D165" s="21"/>
      <c r="E165" s="21"/>
      <c r="F165" s="141"/>
      <c r="G165" s="141"/>
      <c r="H165" s="141"/>
      <c r="I165" s="141"/>
      <c r="J165" s="141"/>
      <c r="K165" s="141"/>
      <c r="L165" s="141"/>
      <c r="M165" s="141"/>
      <c r="N165" s="141"/>
      <c r="O165" s="141"/>
      <c r="P165" s="141"/>
      <c r="Q165" s="141"/>
      <c r="R165" s="141"/>
      <c r="S165" s="141"/>
      <c r="T165" s="141"/>
      <c r="U165" s="141"/>
      <c r="V165" s="141"/>
    </row>
    <row r="166" spans="1:22" s="8" customFormat="1" ht="17.5" x14ac:dyDescent="0.35">
      <c r="B166" s="126"/>
      <c r="C166" s="126"/>
      <c r="D166" s="126"/>
      <c r="E166" s="22"/>
      <c r="F166" s="126"/>
      <c r="G166" s="126"/>
      <c r="H166" s="126"/>
      <c r="I166" s="126"/>
      <c r="J166" s="126"/>
      <c r="K166" s="126"/>
      <c r="L166" s="126"/>
      <c r="M166" s="126"/>
      <c r="N166" s="126"/>
      <c r="O166" s="126"/>
      <c r="P166" s="126"/>
      <c r="Q166" s="126"/>
      <c r="R166" s="126"/>
      <c r="S166" s="126"/>
      <c r="T166" s="126"/>
      <c r="U166" s="126"/>
      <c r="V166" s="126"/>
    </row>
    <row r="167" spans="1:22" s="7" customFormat="1" ht="18" x14ac:dyDescent="0.35">
      <c r="B167" s="127"/>
      <c r="C167" s="127"/>
      <c r="D167" s="127"/>
      <c r="E167" s="21"/>
      <c r="F167" s="127"/>
      <c r="G167" s="127"/>
      <c r="H167" s="127"/>
      <c r="I167" s="127"/>
      <c r="J167" s="127"/>
      <c r="K167" s="127"/>
      <c r="L167" s="127"/>
      <c r="M167" s="127"/>
      <c r="N167" s="127"/>
      <c r="O167" s="127"/>
      <c r="P167" s="127"/>
      <c r="Q167" s="127"/>
      <c r="R167" s="127"/>
      <c r="S167" s="127"/>
      <c r="T167" s="127"/>
      <c r="U167" s="127"/>
      <c r="V167" s="127"/>
    </row>
    <row r="168" spans="1:22" s="7" customFormat="1" ht="18" x14ac:dyDescent="0.35">
      <c r="D168" s="21"/>
      <c r="E168" s="21"/>
      <c r="F168" s="52"/>
      <c r="G168" s="52"/>
      <c r="H168" s="52"/>
      <c r="I168" s="52"/>
      <c r="J168" s="52"/>
      <c r="K168" s="52"/>
      <c r="L168" s="36"/>
      <c r="M168" s="36"/>
      <c r="N168" s="36"/>
      <c r="O168" s="36"/>
      <c r="P168" s="36"/>
      <c r="Q168" s="36"/>
      <c r="R168" s="36"/>
      <c r="S168" s="36"/>
      <c r="T168" s="36"/>
      <c r="U168" s="36"/>
      <c r="V168" s="36"/>
    </row>
    <row r="169" spans="1:22" s="7" customFormat="1" ht="18" x14ac:dyDescent="0.35">
      <c r="D169" s="21"/>
      <c r="E169" s="21"/>
      <c r="F169" s="52"/>
      <c r="G169" s="52"/>
      <c r="H169" s="52"/>
      <c r="I169" s="52"/>
      <c r="J169" s="52"/>
      <c r="K169" s="52"/>
      <c r="L169" s="36"/>
      <c r="M169" s="36"/>
      <c r="N169" s="36"/>
      <c r="O169" s="36"/>
      <c r="P169" s="36"/>
      <c r="Q169" s="36"/>
      <c r="R169" s="36"/>
      <c r="S169" s="36"/>
      <c r="T169" s="36"/>
      <c r="U169" s="36"/>
      <c r="V169" s="36"/>
    </row>
    <row r="170" spans="1:22" s="7" customFormat="1" ht="18" x14ac:dyDescent="0.35">
      <c r="D170" s="21"/>
      <c r="E170" s="21"/>
      <c r="F170" s="52"/>
      <c r="G170" s="52"/>
      <c r="H170" s="52"/>
      <c r="I170" s="52"/>
      <c r="J170" s="52"/>
      <c r="K170" s="52"/>
      <c r="L170" s="36"/>
      <c r="M170" s="36"/>
      <c r="N170" s="36"/>
      <c r="O170" s="36"/>
      <c r="P170" s="36"/>
      <c r="Q170" s="36"/>
      <c r="R170" s="36"/>
      <c r="S170" s="36"/>
      <c r="T170" s="36"/>
      <c r="U170" s="36"/>
      <c r="V170" s="36"/>
    </row>
    <row r="171" spans="1:22" s="7" customFormat="1" ht="18" x14ac:dyDescent="0.35">
      <c r="D171" s="21"/>
      <c r="E171" s="21"/>
      <c r="F171" s="52"/>
      <c r="G171" s="52"/>
      <c r="H171" s="52"/>
      <c r="I171" s="52"/>
      <c r="J171" s="52"/>
      <c r="K171" s="52"/>
      <c r="L171" s="36"/>
      <c r="M171" s="36"/>
      <c r="N171" s="36"/>
      <c r="O171" s="36"/>
      <c r="P171" s="36"/>
      <c r="Q171" s="36"/>
      <c r="R171" s="36"/>
      <c r="S171" s="36"/>
      <c r="T171" s="36"/>
      <c r="U171" s="36"/>
      <c r="V171" s="36"/>
    </row>
    <row r="172" spans="1:22" s="5" customFormat="1" ht="20.5" x14ac:dyDescent="0.35">
      <c r="B172" s="14"/>
      <c r="D172" s="23"/>
      <c r="E172" s="23"/>
      <c r="F172" s="4"/>
      <c r="G172" s="4"/>
      <c r="H172" s="4"/>
      <c r="I172" s="4"/>
      <c r="J172" s="4"/>
      <c r="K172" s="4"/>
      <c r="L172" s="38"/>
      <c r="M172" s="38"/>
      <c r="N172" s="38"/>
      <c r="O172" s="38"/>
      <c r="P172" s="38"/>
      <c r="Q172" s="38"/>
      <c r="R172" s="38"/>
      <c r="S172" s="38"/>
      <c r="T172" s="38"/>
      <c r="U172" s="38"/>
      <c r="V172" s="38"/>
    </row>
    <row r="173" spans="1:22" s="5" customFormat="1" ht="20.5" x14ac:dyDescent="0.35">
      <c r="B173" s="15"/>
      <c r="D173" s="23"/>
      <c r="E173" s="23"/>
      <c r="F173" s="4"/>
      <c r="G173" s="4"/>
      <c r="H173" s="4"/>
      <c r="I173" s="4"/>
      <c r="J173" s="4"/>
      <c r="K173" s="4"/>
      <c r="L173" s="38"/>
      <c r="M173" s="38"/>
      <c r="N173" s="38"/>
      <c r="O173" s="38"/>
      <c r="P173" s="38"/>
      <c r="Q173" s="38"/>
      <c r="R173" s="38"/>
      <c r="S173" s="38"/>
      <c r="T173" s="38"/>
      <c r="U173" s="38"/>
      <c r="V173" s="38"/>
    </row>
    <row r="174" spans="1:22" s="5" customFormat="1" ht="20.5" x14ac:dyDescent="0.35">
      <c r="B174" s="15"/>
      <c r="D174" s="23"/>
      <c r="E174" s="23"/>
      <c r="F174" s="4"/>
      <c r="G174" s="4"/>
      <c r="H174" s="4"/>
      <c r="I174" s="4"/>
      <c r="J174" s="4"/>
      <c r="K174" s="4"/>
      <c r="L174" s="38"/>
      <c r="M174" s="38"/>
      <c r="N174" s="38"/>
      <c r="O174" s="38"/>
      <c r="P174" s="38"/>
      <c r="Q174" s="38"/>
      <c r="R174" s="38"/>
      <c r="S174" s="38"/>
      <c r="T174" s="38"/>
      <c r="U174" s="38"/>
      <c r="V174" s="38"/>
    </row>
    <row r="175" spans="1:22" s="5" customFormat="1" ht="20.5" x14ac:dyDescent="0.35">
      <c r="B175" s="15"/>
      <c r="D175" s="23"/>
      <c r="E175" s="23"/>
      <c r="F175" s="4"/>
      <c r="G175" s="4"/>
      <c r="H175" s="4"/>
      <c r="I175" s="4"/>
      <c r="J175" s="4"/>
      <c r="K175" s="4"/>
      <c r="L175" s="38"/>
      <c r="M175" s="38"/>
      <c r="N175" s="38"/>
      <c r="O175" s="38"/>
      <c r="P175" s="38"/>
      <c r="Q175" s="38"/>
      <c r="R175" s="38"/>
      <c r="S175" s="38"/>
      <c r="T175" s="38"/>
      <c r="U175" s="38"/>
      <c r="V175" s="38"/>
    </row>
    <row r="176" spans="1:22" s="5" customFormat="1" ht="20.5" x14ac:dyDescent="0.35">
      <c r="B176" s="16"/>
      <c r="D176" s="23"/>
      <c r="E176" s="23"/>
      <c r="F176" s="4"/>
      <c r="G176" s="4"/>
      <c r="H176" s="4"/>
      <c r="I176" s="4"/>
      <c r="J176" s="4"/>
      <c r="K176" s="4"/>
      <c r="L176" s="38"/>
      <c r="M176" s="38"/>
      <c r="N176" s="38"/>
      <c r="O176" s="38"/>
      <c r="P176" s="38"/>
      <c r="Q176" s="38"/>
      <c r="R176" s="38"/>
      <c r="S176" s="38"/>
      <c r="T176" s="38"/>
      <c r="U176" s="38"/>
      <c r="V176" s="38"/>
    </row>
    <row r="177" spans="4:22" s="5" customFormat="1" ht="20.5" x14ac:dyDescent="0.35">
      <c r="D177" s="23"/>
      <c r="E177" s="23"/>
      <c r="F177" s="4"/>
      <c r="G177" s="4"/>
      <c r="H177" s="4"/>
      <c r="I177" s="4"/>
      <c r="J177" s="4"/>
      <c r="K177" s="4"/>
      <c r="L177" s="38"/>
      <c r="M177" s="38"/>
      <c r="N177" s="38"/>
      <c r="O177" s="38"/>
      <c r="P177" s="38"/>
      <c r="Q177" s="38"/>
      <c r="R177" s="38"/>
      <c r="S177" s="38"/>
      <c r="T177" s="38"/>
      <c r="U177" s="38"/>
      <c r="V177" s="38"/>
    </row>
    <row r="178" spans="4:22" s="5" customFormat="1" ht="20.5" x14ac:dyDescent="0.35">
      <c r="D178" s="23"/>
      <c r="E178" s="23"/>
      <c r="F178" s="4"/>
      <c r="G178" s="4"/>
      <c r="H178" s="4"/>
      <c r="I178" s="4"/>
      <c r="J178" s="4"/>
      <c r="K178" s="4"/>
      <c r="L178" s="38"/>
      <c r="M178" s="38"/>
      <c r="N178" s="38"/>
      <c r="O178" s="38"/>
      <c r="P178" s="38"/>
      <c r="Q178" s="38"/>
      <c r="R178" s="38"/>
      <c r="S178" s="38"/>
      <c r="T178" s="38"/>
      <c r="U178" s="38"/>
      <c r="V178" s="38"/>
    </row>
  </sheetData>
  <sheetProtection algorithmName="SHA-512" hashValue="WYQFdxQQ5yMFYiwwGpcJrzow5VJIV21ZV6rY9zqxUHHEC0ruHkOwbyrVOhYxaD7xWJZwSvgFPfLx8wwgdTfGWw==" saltValue="pSb/V34ftIp/YWncvBhuKw==" spinCount="100000" sheet="1" objects="1" scenarios="1"/>
  <mergeCells count="249">
    <mergeCell ref="A2:D2"/>
    <mergeCell ref="F2:V2"/>
    <mergeCell ref="A3:D3"/>
    <mergeCell ref="F3:V3"/>
    <mergeCell ref="A6:V6"/>
    <mergeCell ref="A7:V7"/>
    <mergeCell ref="G10:G11"/>
    <mergeCell ref="H10:J10"/>
    <mergeCell ref="K10:K11"/>
    <mergeCell ref="A15:A16"/>
    <mergeCell ref="B15:B16"/>
    <mergeCell ref="A17:A32"/>
    <mergeCell ref="B17:B32"/>
    <mergeCell ref="C17:C20"/>
    <mergeCell ref="D17:D20"/>
    <mergeCell ref="H17:H20"/>
    <mergeCell ref="A10:A11"/>
    <mergeCell ref="B10:B11"/>
    <mergeCell ref="C10:C11"/>
    <mergeCell ref="D10:D11"/>
    <mergeCell ref="E10:E11"/>
    <mergeCell ref="F10:F11"/>
    <mergeCell ref="C29:C32"/>
    <mergeCell ref="D29:D32"/>
    <mergeCell ref="F29:F32"/>
    <mergeCell ref="G29:G32"/>
    <mergeCell ref="H29:H32"/>
    <mergeCell ref="A13:A14"/>
    <mergeCell ref="B13:B14"/>
    <mergeCell ref="C13:C14"/>
    <mergeCell ref="D13:D14"/>
    <mergeCell ref="E13:E14"/>
    <mergeCell ref="I17:I20"/>
    <mergeCell ref="F18:F20"/>
    <mergeCell ref="G18:G20"/>
    <mergeCell ref="C21:C24"/>
    <mergeCell ref="D21:D24"/>
    <mergeCell ref="F21:F24"/>
    <mergeCell ref="G21:G24"/>
    <mergeCell ref="H21:H24"/>
    <mergeCell ref="I21:I24"/>
    <mergeCell ref="I29:I32"/>
    <mergeCell ref="C25:C28"/>
    <mergeCell ref="D25:D28"/>
    <mergeCell ref="F25:F28"/>
    <mergeCell ref="G25:G28"/>
    <mergeCell ref="H25:H28"/>
    <mergeCell ref="I25:I28"/>
    <mergeCell ref="H33:H37"/>
    <mergeCell ref="I33:I37"/>
    <mergeCell ref="A40:A43"/>
    <mergeCell ref="B40:B43"/>
    <mergeCell ref="C40:C43"/>
    <mergeCell ref="D40:D43"/>
    <mergeCell ref="F40:F43"/>
    <mergeCell ref="G40:G43"/>
    <mergeCell ref="H40:H43"/>
    <mergeCell ref="I40:I43"/>
    <mergeCell ref="A33:A38"/>
    <mergeCell ref="B33:B38"/>
    <mergeCell ref="C33:C37"/>
    <mergeCell ref="D33:D37"/>
    <mergeCell ref="F33:F37"/>
    <mergeCell ref="G33:G37"/>
    <mergeCell ref="A55:A58"/>
    <mergeCell ref="B55:B58"/>
    <mergeCell ref="A59:A66"/>
    <mergeCell ref="B59:B66"/>
    <mergeCell ref="C59:C62"/>
    <mergeCell ref="D59:D62"/>
    <mergeCell ref="I44:I47"/>
    <mergeCell ref="A48:A53"/>
    <mergeCell ref="B48:B53"/>
    <mergeCell ref="C50:C53"/>
    <mergeCell ref="D50:D53"/>
    <mergeCell ref="F50:F53"/>
    <mergeCell ref="G50:G53"/>
    <mergeCell ref="H50:H53"/>
    <mergeCell ref="I50:I53"/>
    <mergeCell ref="B44:B47"/>
    <mergeCell ref="C44:C47"/>
    <mergeCell ref="D44:D47"/>
    <mergeCell ref="F44:F47"/>
    <mergeCell ref="G44:G47"/>
    <mergeCell ref="H44:H47"/>
    <mergeCell ref="F59:F62"/>
    <mergeCell ref="G59:G62"/>
    <mergeCell ref="H59:H62"/>
    <mergeCell ref="I59:I62"/>
    <mergeCell ref="C63:C66"/>
    <mergeCell ref="D63:D66"/>
    <mergeCell ref="F63:F66"/>
    <mergeCell ref="G63:G66"/>
    <mergeCell ref="H63:H66"/>
    <mergeCell ref="I63:I66"/>
    <mergeCell ref="A70:A76"/>
    <mergeCell ref="B70:B76"/>
    <mergeCell ref="C69:C76"/>
    <mergeCell ref="A77:A84"/>
    <mergeCell ref="B77:B84"/>
    <mergeCell ref="C77:C80"/>
    <mergeCell ref="H67:H68"/>
    <mergeCell ref="I67:I68"/>
    <mergeCell ref="D69:D76"/>
    <mergeCell ref="F69:F76"/>
    <mergeCell ref="G69:G76"/>
    <mergeCell ref="H69:H76"/>
    <mergeCell ref="I69:I76"/>
    <mergeCell ref="A67:A68"/>
    <mergeCell ref="B67:B68"/>
    <mergeCell ref="C67:C68"/>
    <mergeCell ref="D67:D68"/>
    <mergeCell ref="F67:F68"/>
    <mergeCell ref="G67:G68"/>
    <mergeCell ref="I81:I84"/>
    <mergeCell ref="C85:C86"/>
    <mergeCell ref="D85:D86"/>
    <mergeCell ref="F85:F86"/>
    <mergeCell ref="G85:G86"/>
    <mergeCell ref="H85:H86"/>
    <mergeCell ref="I85:I86"/>
    <mergeCell ref="D77:D80"/>
    <mergeCell ref="F77:F80"/>
    <mergeCell ref="G77:G80"/>
    <mergeCell ref="H77:H80"/>
    <mergeCell ref="I77:I80"/>
    <mergeCell ref="C81:C84"/>
    <mergeCell ref="D81:D84"/>
    <mergeCell ref="F81:F84"/>
    <mergeCell ref="G81:G84"/>
    <mergeCell ref="H81:H84"/>
    <mergeCell ref="H88:H89"/>
    <mergeCell ref="I88:I89"/>
    <mergeCell ref="A92:A96"/>
    <mergeCell ref="B92:B96"/>
    <mergeCell ref="C93:C96"/>
    <mergeCell ref="D93:D96"/>
    <mergeCell ref="F93:F96"/>
    <mergeCell ref="G93:G96"/>
    <mergeCell ref="H93:H96"/>
    <mergeCell ref="I93:I96"/>
    <mergeCell ref="C88:C89"/>
    <mergeCell ref="D88:D89"/>
    <mergeCell ref="F88:F89"/>
    <mergeCell ref="G88:G89"/>
    <mergeCell ref="H97:H100"/>
    <mergeCell ref="I97:I100"/>
    <mergeCell ref="C102:C105"/>
    <mergeCell ref="D102:D105"/>
    <mergeCell ref="F102:F105"/>
    <mergeCell ref="G102:G105"/>
    <mergeCell ref="H102:H105"/>
    <mergeCell ref="I102:I105"/>
    <mergeCell ref="A97:A109"/>
    <mergeCell ref="B97:B109"/>
    <mergeCell ref="C97:C100"/>
    <mergeCell ref="D97:D100"/>
    <mergeCell ref="F97:F100"/>
    <mergeCell ref="G97:G100"/>
    <mergeCell ref="C106:C109"/>
    <mergeCell ref="D106:D109"/>
    <mergeCell ref="F106:F109"/>
    <mergeCell ref="G106:G109"/>
    <mergeCell ref="H106:H109"/>
    <mergeCell ref="I106:I109"/>
    <mergeCell ref="I145:I148"/>
    <mergeCell ref="I133:I136"/>
    <mergeCell ref="A110:A113"/>
    <mergeCell ref="B110:B113"/>
    <mergeCell ref="C110:C113"/>
    <mergeCell ref="D110:D113"/>
    <mergeCell ref="F110:F113"/>
    <mergeCell ref="G110:G113"/>
    <mergeCell ref="H110:H113"/>
    <mergeCell ref="I110:I113"/>
    <mergeCell ref="A114:A132"/>
    <mergeCell ref="B114:B132"/>
    <mergeCell ref="C114:C117"/>
    <mergeCell ref="D114:D117"/>
    <mergeCell ref="F114:F117"/>
    <mergeCell ref="G114:G117"/>
    <mergeCell ref="C125:C128"/>
    <mergeCell ref="D125:D128"/>
    <mergeCell ref="F125:F128"/>
    <mergeCell ref="G125:G128"/>
    <mergeCell ref="H125:H128"/>
    <mergeCell ref="I125:I128"/>
    <mergeCell ref="C129:C132"/>
    <mergeCell ref="D129:D132"/>
    <mergeCell ref="H129:H132"/>
    <mergeCell ref="I129:I132"/>
    <mergeCell ref="H114:H117"/>
    <mergeCell ref="I114:I117"/>
    <mergeCell ref="C118:C121"/>
    <mergeCell ref="D118:D121"/>
    <mergeCell ref="F118:F121"/>
    <mergeCell ref="G118:G121"/>
    <mergeCell ref="H118:H121"/>
    <mergeCell ref="I118:I121"/>
    <mergeCell ref="F129:F132"/>
    <mergeCell ref="G129:G132"/>
    <mergeCell ref="A134:A152"/>
    <mergeCell ref="C137:C140"/>
    <mergeCell ref="D137:D140"/>
    <mergeCell ref="F137:F140"/>
    <mergeCell ref="G137:G140"/>
    <mergeCell ref="H137:H140"/>
    <mergeCell ref="I137:I140"/>
    <mergeCell ref="C141:C144"/>
    <mergeCell ref="D141:D144"/>
    <mergeCell ref="B133:B152"/>
    <mergeCell ref="C133:C136"/>
    <mergeCell ref="D133:D136"/>
    <mergeCell ref="F133:F136"/>
    <mergeCell ref="G133:G136"/>
    <mergeCell ref="H133:H136"/>
    <mergeCell ref="F141:F144"/>
    <mergeCell ref="G141:G144"/>
    <mergeCell ref="H141:H144"/>
    <mergeCell ref="C149:C152"/>
    <mergeCell ref="C145:C148"/>
    <mergeCell ref="D145:D148"/>
    <mergeCell ref="F145:F148"/>
    <mergeCell ref="G145:G148"/>
    <mergeCell ref="H145:H148"/>
    <mergeCell ref="B166:D166"/>
    <mergeCell ref="F166:V166"/>
    <mergeCell ref="B167:D167"/>
    <mergeCell ref="F167:V167"/>
    <mergeCell ref="A44:A47"/>
    <mergeCell ref="A85:A91"/>
    <mergeCell ref="B85:B91"/>
    <mergeCell ref="G155:G158"/>
    <mergeCell ref="H155:H158"/>
    <mergeCell ref="I155:I158"/>
    <mergeCell ref="A162:A163"/>
    <mergeCell ref="B162:B163"/>
    <mergeCell ref="F165:V165"/>
    <mergeCell ref="D149:D152"/>
    <mergeCell ref="F149:F152"/>
    <mergeCell ref="G149:G152"/>
    <mergeCell ref="H149:H152"/>
    <mergeCell ref="I149:I152"/>
    <mergeCell ref="A153:A159"/>
    <mergeCell ref="B153:B159"/>
    <mergeCell ref="C155:C158"/>
    <mergeCell ref="D155:D158"/>
    <mergeCell ref="F155:F158"/>
    <mergeCell ref="I141:I144"/>
  </mergeCells>
  <pageMargins left="0.34055118099999998" right="0.39370078740157499" top="9.0551180999999994E-2" bottom="0" header="0" footer="0"/>
  <pageSetup paperSize="9" scale="7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AE419-8A88-4725-BFE2-AC2E19991146}">
  <dimension ref="A1:H17"/>
  <sheetViews>
    <sheetView topLeftCell="A13" zoomScale="67" zoomScaleNormal="67" workbookViewId="0">
      <selection activeCell="D17" sqref="D17"/>
    </sheetView>
  </sheetViews>
  <sheetFormatPr defaultRowHeight="18" x14ac:dyDescent="0.35"/>
  <cols>
    <col min="1" max="1" width="8.7265625" style="76"/>
    <col min="2" max="2" width="23.1796875" style="76" customWidth="1"/>
    <col min="3" max="3" width="14" style="76" customWidth="1"/>
    <col min="4" max="4" width="23.08984375" style="76" customWidth="1"/>
    <col min="5" max="5" width="21.90625" style="76" customWidth="1"/>
    <col min="6" max="6" width="31" style="76" customWidth="1"/>
    <col min="7" max="7" width="20" style="76" customWidth="1"/>
    <col min="8" max="8" width="10.453125" style="76" customWidth="1"/>
    <col min="9" max="16384" width="8.7265625" style="76"/>
  </cols>
  <sheetData>
    <row r="1" spans="1:8" x14ac:dyDescent="0.35">
      <c r="A1" s="93" t="s">
        <v>209</v>
      </c>
      <c r="B1" s="93"/>
      <c r="C1" s="93"/>
      <c r="D1" s="93" t="s">
        <v>113</v>
      </c>
      <c r="E1" s="93"/>
      <c r="F1" s="93"/>
      <c r="G1" s="93"/>
      <c r="H1" s="93"/>
    </row>
    <row r="2" spans="1:8" x14ac:dyDescent="0.35">
      <c r="A2" s="93" t="s">
        <v>210</v>
      </c>
      <c r="B2" s="93"/>
      <c r="C2" s="93"/>
      <c r="D2" s="93" t="s">
        <v>246</v>
      </c>
      <c r="E2" s="93"/>
      <c r="F2" s="93"/>
      <c r="G2" s="93"/>
      <c r="H2" s="93"/>
    </row>
    <row r="4" spans="1:8" ht="44" customHeight="1" x14ac:dyDescent="0.35">
      <c r="A4" s="93" t="s">
        <v>247</v>
      </c>
      <c r="B4" s="93"/>
      <c r="C4" s="93"/>
      <c r="D4" s="93"/>
      <c r="E4" s="93"/>
      <c r="F4" s="93"/>
      <c r="G4" s="93"/>
      <c r="H4" s="93"/>
    </row>
    <row r="6" spans="1:8" ht="93.5" customHeight="1" x14ac:dyDescent="0.35">
      <c r="A6" s="78" t="s">
        <v>238</v>
      </c>
      <c r="B6" s="78" t="s">
        <v>239</v>
      </c>
      <c r="C6" s="78" t="s">
        <v>240</v>
      </c>
      <c r="D6" s="88" t="s">
        <v>241</v>
      </c>
      <c r="E6" s="88" t="s">
        <v>242</v>
      </c>
      <c r="F6" s="88" t="s">
        <v>243</v>
      </c>
      <c r="G6" s="88" t="s">
        <v>244</v>
      </c>
      <c r="H6" s="78" t="s">
        <v>245</v>
      </c>
    </row>
    <row r="7" spans="1:8" ht="72" x14ac:dyDescent="0.35">
      <c r="A7" s="77">
        <v>1</v>
      </c>
      <c r="B7" s="77" t="s">
        <v>248</v>
      </c>
      <c r="C7" s="77">
        <v>2015</v>
      </c>
      <c r="D7" s="87" t="s">
        <v>394</v>
      </c>
      <c r="E7" s="87" t="s">
        <v>259</v>
      </c>
      <c r="F7" s="87" t="s">
        <v>260</v>
      </c>
      <c r="G7" s="87">
        <v>2016</v>
      </c>
      <c r="H7" s="77"/>
    </row>
    <row r="8" spans="1:8" ht="72" x14ac:dyDescent="0.35">
      <c r="A8" s="77">
        <v>2</v>
      </c>
      <c r="B8" s="77" t="s">
        <v>249</v>
      </c>
      <c r="C8" s="77">
        <v>2016</v>
      </c>
      <c r="D8" s="87" t="s">
        <v>393</v>
      </c>
      <c r="E8" s="87" t="s">
        <v>259</v>
      </c>
      <c r="F8" s="87" t="s">
        <v>270</v>
      </c>
      <c r="G8" s="87">
        <v>2017</v>
      </c>
      <c r="H8" s="77"/>
    </row>
    <row r="9" spans="1:8" ht="72" x14ac:dyDescent="0.35">
      <c r="A9" s="77">
        <v>3</v>
      </c>
      <c r="B9" s="77" t="s">
        <v>250</v>
      </c>
      <c r="C9" s="77">
        <v>2017</v>
      </c>
      <c r="D9" s="87" t="s">
        <v>390</v>
      </c>
      <c r="E9" s="87" t="s">
        <v>259</v>
      </c>
      <c r="F9" s="87" t="s">
        <v>269</v>
      </c>
      <c r="G9" s="87">
        <v>2018</v>
      </c>
      <c r="H9" s="77"/>
    </row>
    <row r="10" spans="1:8" ht="72" x14ac:dyDescent="0.35">
      <c r="A10" s="77">
        <v>4</v>
      </c>
      <c r="B10" s="77" t="s">
        <v>251</v>
      </c>
      <c r="C10" s="77">
        <v>2018</v>
      </c>
      <c r="D10" s="80" t="s">
        <v>387</v>
      </c>
      <c r="E10" s="77" t="s">
        <v>259</v>
      </c>
      <c r="F10" s="77" t="s">
        <v>268</v>
      </c>
      <c r="G10" s="80">
        <v>2019</v>
      </c>
      <c r="H10" s="77"/>
    </row>
    <row r="11" spans="1:8" ht="72" x14ac:dyDescent="0.35">
      <c r="A11" s="77">
        <v>5</v>
      </c>
      <c r="B11" s="77" t="s">
        <v>252</v>
      </c>
      <c r="C11" s="77">
        <v>2019</v>
      </c>
      <c r="D11" s="87" t="s">
        <v>396</v>
      </c>
      <c r="E11" s="87" t="s">
        <v>259</v>
      </c>
      <c r="F11" s="87" t="s">
        <v>267</v>
      </c>
      <c r="G11" s="87">
        <v>2019</v>
      </c>
      <c r="H11" s="77"/>
    </row>
    <row r="12" spans="1:8" ht="72" x14ac:dyDescent="0.35">
      <c r="A12" s="77">
        <v>6</v>
      </c>
      <c r="B12" s="77" t="s">
        <v>253</v>
      </c>
      <c r="C12" s="77">
        <v>2022</v>
      </c>
      <c r="D12" s="80" t="s">
        <v>386</v>
      </c>
      <c r="E12" s="77" t="s">
        <v>259</v>
      </c>
      <c r="F12" s="77" t="s">
        <v>265</v>
      </c>
      <c r="G12" s="80">
        <v>2023</v>
      </c>
      <c r="H12" s="77"/>
    </row>
    <row r="13" spans="1:8" ht="72" x14ac:dyDescent="0.35">
      <c r="A13" s="77">
        <v>7</v>
      </c>
      <c r="B13" s="77" t="s">
        <v>254</v>
      </c>
      <c r="C13" s="77">
        <v>2022</v>
      </c>
      <c r="D13" s="87" t="s">
        <v>389</v>
      </c>
      <c r="E13" s="87" t="s">
        <v>259</v>
      </c>
      <c r="F13" s="87" t="s">
        <v>266</v>
      </c>
      <c r="G13" s="87">
        <v>2023</v>
      </c>
      <c r="H13" s="77"/>
    </row>
    <row r="14" spans="1:8" ht="72" x14ac:dyDescent="0.35">
      <c r="A14" s="77">
        <v>8</v>
      </c>
      <c r="B14" s="77" t="s">
        <v>255</v>
      </c>
      <c r="C14" s="77">
        <v>2023</v>
      </c>
      <c r="D14" s="87" t="s">
        <v>397</v>
      </c>
      <c r="E14" s="87" t="s">
        <v>259</v>
      </c>
      <c r="F14" s="87" t="s">
        <v>264</v>
      </c>
      <c r="G14" s="87">
        <v>2024</v>
      </c>
      <c r="H14" s="77"/>
    </row>
    <row r="15" spans="1:8" ht="72" x14ac:dyDescent="0.35">
      <c r="A15" s="77">
        <v>9</v>
      </c>
      <c r="B15" s="77" t="s">
        <v>256</v>
      </c>
      <c r="C15" s="77">
        <v>2023</v>
      </c>
      <c r="D15" s="87" t="s">
        <v>398</v>
      </c>
      <c r="E15" s="87" t="s">
        <v>259</v>
      </c>
      <c r="F15" s="87" t="s">
        <v>263</v>
      </c>
      <c r="G15" s="87">
        <v>2024</v>
      </c>
      <c r="H15" s="77"/>
    </row>
    <row r="16" spans="1:8" ht="72" x14ac:dyDescent="0.35">
      <c r="A16" s="77">
        <v>10</v>
      </c>
      <c r="B16" s="77" t="s">
        <v>257</v>
      </c>
      <c r="C16" s="77">
        <v>2024</v>
      </c>
      <c r="D16" s="79" t="s">
        <v>271</v>
      </c>
      <c r="E16" s="77" t="s">
        <v>259</v>
      </c>
      <c r="F16" s="77" t="s">
        <v>262</v>
      </c>
      <c r="G16" s="79" t="s">
        <v>272</v>
      </c>
      <c r="H16" s="77"/>
    </row>
    <row r="17" spans="1:8" ht="72" x14ac:dyDescent="0.35">
      <c r="A17" s="77">
        <v>11</v>
      </c>
      <c r="B17" s="77" t="s">
        <v>258</v>
      </c>
      <c r="C17" s="77">
        <v>2024</v>
      </c>
      <c r="D17" s="79" t="s">
        <v>271</v>
      </c>
      <c r="E17" s="77" t="s">
        <v>259</v>
      </c>
      <c r="F17" s="77" t="s">
        <v>261</v>
      </c>
      <c r="G17" s="79" t="s">
        <v>272</v>
      </c>
      <c r="H17" s="77"/>
    </row>
  </sheetData>
  <sheetProtection algorithmName="SHA-512" hashValue="U+WdpySHrjYKNvrcJOk4+7NC8r0itk6dPxAuYHYvVvWKSHqu5MNefvXXhexLS+XGn8Lxhlchet9WgZ/yF0eoDg==" saltValue="bzdd2JX2FnFuAq00Rf2Q+Q==" spinCount="100000" sheet="1" objects="1" scenarios="1"/>
  <mergeCells count="5">
    <mergeCell ref="A1:C1"/>
    <mergeCell ref="A2:C2"/>
    <mergeCell ref="D1:H1"/>
    <mergeCell ref="D2:H2"/>
    <mergeCell ref="A4:H4"/>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07D5A-10FF-4017-9073-CC6814561573}">
  <dimension ref="A1:H11"/>
  <sheetViews>
    <sheetView topLeftCell="A10" zoomScale="76" zoomScaleNormal="76" workbookViewId="0">
      <selection activeCell="D6" sqref="D6:H6"/>
    </sheetView>
  </sheetViews>
  <sheetFormatPr defaultRowHeight="18" x14ac:dyDescent="0.35"/>
  <cols>
    <col min="1" max="1" width="8.7265625" style="76"/>
    <col min="2" max="2" width="23.1796875" style="76" customWidth="1"/>
    <col min="3" max="3" width="14" style="76" customWidth="1"/>
    <col min="4" max="4" width="23.08984375" style="76" customWidth="1"/>
    <col min="5" max="5" width="21.90625" style="76" customWidth="1"/>
    <col min="6" max="6" width="31" style="76" customWidth="1"/>
    <col min="7" max="7" width="15.08984375" style="76" customWidth="1"/>
    <col min="8" max="8" width="10.453125" style="76" customWidth="1"/>
    <col min="9" max="16384" width="8.7265625" style="76"/>
  </cols>
  <sheetData>
    <row r="1" spans="1:8" x14ac:dyDescent="0.35">
      <c r="A1" s="93" t="s">
        <v>209</v>
      </c>
      <c r="B1" s="93"/>
      <c r="C1" s="93"/>
      <c r="D1" s="93" t="s">
        <v>113</v>
      </c>
      <c r="E1" s="93"/>
      <c r="F1" s="93"/>
      <c r="G1" s="93"/>
      <c r="H1" s="93"/>
    </row>
    <row r="2" spans="1:8" x14ac:dyDescent="0.35">
      <c r="A2" s="93" t="s">
        <v>210</v>
      </c>
      <c r="B2" s="93"/>
      <c r="C2" s="93"/>
      <c r="D2" s="93" t="s">
        <v>246</v>
      </c>
      <c r="E2" s="93"/>
      <c r="F2" s="93"/>
      <c r="G2" s="93"/>
      <c r="H2" s="93"/>
    </row>
    <row r="4" spans="1:8" ht="44" customHeight="1" x14ac:dyDescent="0.35">
      <c r="A4" s="93" t="s">
        <v>280</v>
      </c>
      <c r="B4" s="93"/>
      <c r="C4" s="93"/>
      <c r="D4" s="93"/>
      <c r="E4" s="93"/>
      <c r="F4" s="93"/>
      <c r="G4" s="93"/>
      <c r="H4" s="93"/>
    </row>
    <row r="6" spans="1:8" ht="93.5" customHeight="1" x14ac:dyDescent="0.35">
      <c r="A6" s="78" t="s">
        <v>238</v>
      </c>
      <c r="B6" s="78" t="s">
        <v>273</v>
      </c>
      <c r="C6" s="78" t="s">
        <v>240</v>
      </c>
      <c r="D6" s="88" t="s">
        <v>241</v>
      </c>
      <c r="E6" s="88" t="s">
        <v>242</v>
      </c>
      <c r="F6" s="88" t="s">
        <v>243</v>
      </c>
      <c r="G6" s="88" t="s">
        <v>274</v>
      </c>
      <c r="H6" s="88" t="s">
        <v>245</v>
      </c>
    </row>
    <row r="7" spans="1:8" ht="72" x14ac:dyDescent="0.35">
      <c r="A7" s="77">
        <v>1</v>
      </c>
      <c r="B7" s="77" t="s">
        <v>248</v>
      </c>
      <c r="C7" s="77">
        <v>2022</v>
      </c>
      <c r="D7" s="87" t="s">
        <v>395</v>
      </c>
      <c r="E7" s="87" t="s">
        <v>259</v>
      </c>
      <c r="F7" s="87" t="s">
        <v>279</v>
      </c>
      <c r="G7" s="87">
        <v>2023</v>
      </c>
      <c r="H7" s="77"/>
    </row>
    <row r="8" spans="1:8" ht="72" x14ac:dyDescent="0.35">
      <c r="A8" s="77">
        <v>2</v>
      </c>
      <c r="B8" s="77" t="s">
        <v>249</v>
      </c>
      <c r="C8" s="77">
        <v>2023</v>
      </c>
      <c r="D8" s="87" t="s">
        <v>392</v>
      </c>
      <c r="E8" s="87" t="s">
        <v>259</v>
      </c>
      <c r="F8" s="87" t="s">
        <v>278</v>
      </c>
      <c r="G8" s="87">
        <v>2024</v>
      </c>
      <c r="H8" s="77"/>
    </row>
    <row r="9" spans="1:8" ht="72" x14ac:dyDescent="0.35">
      <c r="A9" s="77">
        <v>3</v>
      </c>
      <c r="B9" s="77" t="s">
        <v>250</v>
      </c>
      <c r="C9" s="77">
        <v>2021</v>
      </c>
      <c r="D9" s="87" t="s">
        <v>391</v>
      </c>
      <c r="E9" s="87" t="s">
        <v>259</v>
      </c>
      <c r="F9" s="87" t="s">
        <v>277</v>
      </c>
      <c r="G9" s="87">
        <v>2022</v>
      </c>
      <c r="H9" s="77"/>
    </row>
    <row r="10" spans="1:8" ht="72" x14ac:dyDescent="0.35">
      <c r="A10" s="77">
        <v>4</v>
      </c>
      <c r="B10" s="77" t="s">
        <v>251</v>
      </c>
      <c r="C10" s="77">
        <v>2020</v>
      </c>
      <c r="D10" s="80" t="s">
        <v>388</v>
      </c>
      <c r="E10" s="80" t="s">
        <v>259</v>
      </c>
      <c r="F10" s="80" t="s">
        <v>276</v>
      </c>
      <c r="G10" s="80">
        <v>2021</v>
      </c>
      <c r="H10" s="77"/>
    </row>
    <row r="11" spans="1:8" ht="72" x14ac:dyDescent="0.35">
      <c r="A11" s="77">
        <v>5</v>
      </c>
      <c r="B11" s="77" t="s">
        <v>252</v>
      </c>
      <c r="C11" s="77">
        <v>2024</v>
      </c>
      <c r="D11" s="79" t="s">
        <v>271</v>
      </c>
      <c r="E11" s="77" t="s">
        <v>259</v>
      </c>
      <c r="F11" s="77" t="s">
        <v>275</v>
      </c>
      <c r="G11" s="79" t="s">
        <v>272</v>
      </c>
      <c r="H11" s="77"/>
    </row>
  </sheetData>
  <sheetProtection algorithmName="SHA-512" hashValue="KNNgQA5AqlWkzgytdlUTnCO9PPEd9vH/eIkdlw/xYuFAOVujinLUDt94JQxvjbjmf02LmeD/9jzFcuY8qvW5ig==" saltValue="c4rThHIKMYJ52IV0fyBrCw==" spinCount="100000" sheet="1" objects="1" scenarios="1"/>
  <mergeCells count="5">
    <mergeCell ref="A1:C1"/>
    <mergeCell ref="D1:H1"/>
    <mergeCell ref="A2:C2"/>
    <mergeCell ref="D2:H2"/>
    <mergeCell ref="A4:H4"/>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8B58A-2A21-40F3-88ED-0594B169B8B5}">
  <dimension ref="A1:K9"/>
  <sheetViews>
    <sheetView topLeftCell="A4" zoomScale="76" zoomScaleNormal="76" workbookViewId="0">
      <selection activeCell="F9" sqref="F9"/>
    </sheetView>
  </sheetViews>
  <sheetFormatPr defaultRowHeight="18" x14ac:dyDescent="0.35"/>
  <cols>
    <col min="1" max="1" width="8.7265625" style="76"/>
    <col min="2" max="2" width="23.1796875" style="76" customWidth="1"/>
    <col min="3" max="3" width="14" style="76" customWidth="1"/>
    <col min="4" max="4" width="23.08984375" style="76" customWidth="1"/>
    <col min="5" max="5" width="21.90625" style="76" customWidth="1"/>
    <col min="6" max="8" width="31" style="76" customWidth="1"/>
    <col min="9" max="9" width="27.26953125" style="76" customWidth="1"/>
    <col min="10" max="10" width="22.90625" style="76" customWidth="1"/>
    <col min="11" max="11" width="10.453125" style="76" customWidth="1"/>
    <col min="12" max="16384" width="8.7265625" style="76"/>
  </cols>
  <sheetData>
    <row r="1" spans="1:11" ht="18" customHeight="1" x14ac:dyDescent="0.35">
      <c r="A1" s="93" t="s">
        <v>209</v>
      </c>
      <c r="B1" s="93"/>
      <c r="C1" s="93"/>
      <c r="D1" s="93"/>
      <c r="E1" s="93" t="s">
        <v>113</v>
      </c>
      <c r="F1" s="93"/>
      <c r="G1" s="93"/>
      <c r="H1" s="93"/>
      <c r="I1" s="93"/>
      <c r="J1" s="93"/>
      <c r="K1" s="93"/>
    </row>
    <row r="2" spans="1:11" ht="18" customHeight="1" x14ac:dyDescent="0.35">
      <c r="A2" s="93" t="s">
        <v>210</v>
      </c>
      <c r="B2" s="93"/>
      <c r="C2" s="93"/>
      <c r="D2" s="93"/>
      <c r="E2" s="93" t="s">
        <v>246</v>
      </c>
      <c r="F2" s="93"/>
      <c r="G2" s="93"/>
      <c r="H2" s="93"/>
      <c r="I2" s="93"/>
      <c r="J2" s="93"/>
      <c r="K2" s="93"/>
    </row>
    <row r="4" spans="1:11" ht="44" customHeight="1" x14ac:dyDescent="0.35">
      <c r="A4" s="93" t="s">
        <v>281</v>
      </c>
      <c r="B4" s="93"/>
      <c r="C4" s="93"/>
      <c r="D4" s="93"/>
      <c r="E4" s="93"/>
      <c r="F4" s="93"/>
      <c r="G4" s="93"/>
      <c r="H4" s="93"/>
      <c r="I4" s="93"/>
      <c r="J4" s="93"/>
      <c r="K4" s="93"/>
    </row>
    <row r="6" spans="1:11" ht="93.5" customHeight="1" x14ac:dyDescent="0.35">
      <c r="A6" s="94" t="s">
        <v>238</v>
      </c>
      <c r="B6" s="94" t="s">
        <v>273</v>
      </c>
      <c r="C6" s="94" t="s">
        <v>240</v>
      </c>
      <c r="D6" s="99" t="s">
        <v>241</v>
      </c>
      <c r="E6" s="94" t="s">
        <v>242</v>
      </c>
      <c r="F6" s="94" t="s">
        <v>243</v>
      </c>
      <c r="G6" s="96" t="s">
        <v>287</v>
      </c>
      <c r="H6" s="97"/>
      <c r="I6" s="97"/>
      <c r="J6" s="98"/>
      <c r="K6" s="78" t="s">
        <v>245</v>
      </c>
    </row>
    <row r="7" spans="1:11" ht="93.5" customHeight="1" x14ac:dyDescent="0.35">
      <c r="A7" s="95"/>
      <c r="B7" s="95"/>
      <c r="C7" s="95"/>
      <c r="D7" s="100"/>
      <c r="E7" s="95"/>
      <c r="F7" s="95"/>
      <c r="G7" s="91" t="s">
        <v>288</v>
      </c>
      <c r="H7" s="91" t="s">
        <v>289</v>
      </c>
      <c r="I7" s="91" t="s">
        <v>290</v>
      </c>
      <c r="J7" s="91" t="s">
        <v>291</v>
      </c>
      <c r="K7" s="78"/>
    </row>
    <row r="8" spans="1:11" ht="90" x14ac:dyDescent="0.35">
      <c r="A8" s="77">
        <v>1</v>
      </c>
      <c r="B8" s="77" t="s">
        <v>282</v>
      </c>
      <c r="C8" s="77">
        <v>2024</v>
      </c>
      <c r="D8" s="79" t="s">
        <v>271</v>
      </c>
      <c r="E8" s="79" t="s">
        <v>284</v>
      </c>
      <c r="F8" s="79" t="s">
        <v>285</v>
      </c>
      <c r="G8" s="80" t="s">
        <v>399</v>
      </c>
      <c r="H8" s="80" t="s">
        <v>400</v>
      </c>
      <c r="I8" s="80" t="s">
        <v>401</v>
      </c>
      <c r="J8" s="80" t="s">
        <v>402</v>
      </c>
      <c r="K8" s="77"/>
    </row>
    <row r="9" spans="1:11" ht="90" x14ac:dyDescent="0.35">
      <c r="A9" s="77">
        <v>2</v>
      </c>
      <c r="B9" s="77" t="s">
        <v>283</v>
      </c>
      <c r="C9" s="77">
        <v>2024</v>
      </c>
      <c r="D9" s="79" t="s">
        <v>271</v>
      </c>
      <c r="E9" s="79" t="s">
        <v>284</v>
      </c>
      <c r="F9" s="79" t="s">
        <v>286</v>
      </c>
      <c r="G9" s="80" t="s">
        <v>403</v>
      </c>
      <c r="H9" s="80" t="s">
        <v>404</v>
      </c>
      <c r="I9" s="80" t="s">
        <v>406</v>
      </c>
      <c r="J9" s="80" t="s">
        <v>405</v>
      </c>
      <c r="K9" s="77"/>
    </row>
  </sheetData>
  <sheetProtection algorithmName="SHA-512" hashValue="y+wtEORKBG7TWbhwxKw5zCXOgkEAhr/h5tIP2tCnMLlI7/yJbeGYjLXlH+mfF3JfSuKuh1f9LDq5di9rDJQ07Q==" saltValue="ySpykolUknluMLL4SzkwQw==" spinCount="100000" sheet="1" objects="1" scenarios="1"/>
  <mergeCells count="12">
    <mergeCell ref="A1:D1"/>
    <mergeCell ref="A2:D2"/>
    <mergeCell ref="E1:K1"/>
    <mergeCell ref="E2:K2"/>
    <mergeCell ref="F6:F7"/>
    <mergeCell ref="G6:J6"/>
    <mergeCell ref="A4:K4"/>
    <mergeCell ref="A6:A7"/>
    <mergeCell ref="B6:B7"/>
    <mergeCell ref="C6:C7"/>
    <mergeCell ref="D6:D7"/>
    <mergeCell ref="E6:E7"/>
  </mergeCell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178"/>
  <sheetViews>
    <sheetView topLeftCell="E11" zoomScale="70" zoomScaleNormal="70" workbookViewId="0">
      <pane xSplit="1" topLeftCell="H1" activePane="topRight" state="frozen"/>
      <selection activeCell="E1" sqref="E1"/>
      <selection pane="topRight" activeCell="W99" sqref="W99:X100"/>
    </sheetView>
  </sheetViews>
  <sheetFormatPr defaultColWidth="9.08984375" defaultRowHeight="14" x14ac:dyDescent="0.35"/>
  <cols>
    <col min="1" max="1" width="5.90625" style="1" customWidth="1"/>
    <col min="2" max="2" width="9.1796875" style="1" bestFit="1" customWidth="1"/>
    <col min="3" max="3" width="9.453125" style="1" customWidth="1"/>
    <col min="4" max="4" width="37.453125" style="17" customWidth="1"/>
    <col min="5" max="5" width="37.90625" style="17" customWidth="1"/>
    <col min="6" max="6" width="14" style="3" bestFit="1" customWidth="1"/>
    <col min="7" max="8" width="9.1796875" style="3" bestFit="1" customWidth="1"/>
    <col min="9" max="9" width="9.81640625" style="3" bestFit="1" customWidth="1"/>
    <col min="10" max="10" width="9.1796875" style="3" bestFit="1" customWidth="1"/>
    <col min="11" max="11" width="6.08984375" style="3" hidden="1" customWidth="1"/>
    <col min="12" max="23" width="12.453125" style="30" customWidth="1"/>
    <col min="24" max="24" width="12" style="31" customWidth="1"/>
    <col min="25" max="16384" width="9.08984375" style="1"/>
  </cols>
  <sheetData>
    <row r="1" spans="1:24" x14ac:dyDescent="0.35">
      <c r="X1" s="32"/>
    </row>
    <row r="2" spans="1:24" s="12" customFormat="1" ht="16.5" x14ac:dyDescent="0.35">
      <c r="A2" s="168" t="s">
        <v>209</v>
      </c>
      <c r="B2" s="168"/>
      <c r="C2" s="168"/>
      <c r="D2" s="168"/>
      <c r="E2" s="18"/>
      <c r="F2" s="168" t="s">
        <v>113</v>
      </c>
      <c r="G2" s="168"/>
      <c r="H2" s="168"/>
      <c r="I2" s="168"/>
      <c r="J2" s="168"/>
      <c r="K2" s="168"/>
      <c r="L2" s="168"/>
      <c r="M2" s="168"/>
      <c r="N2" s="168"/>
      <c r="O2" s="168"/>
      <c r="P2" s="168"/>
      <c r="Q2" s="168"/>
      <c r="R2" s="168"/>
      <c r="S2" s="168"/>
      <c r="T2" s="168"/>
      <c r="U2" s="168"/>
      <c r="V2" s="168"/>
      <c r="W2" s="168"/>
      <c r="X2" s="168"/>
    </row>
    <row r="3" spans="1:24" s="12" customFormat="1" ht="17.5" x14ac:dyDescent="0.35">
      <c r="A3" s="168" t="s">
        <v>210</v>
      </c>
      <c r="B3" s="168"/>
      <c r="C3" s="168"/>
      <c r="D3" s="168"/>
      <c r="E3" s="18"/>
      <c r="F3" s="126" t="s">
        <v>114</v>
      </c>
      <c r="G3" s="126"/>
      <c r="H3" s="126"/>
      <c r="I3" s="126"/>
      <c r="J3" s="126"/>
      <c r="K3" s="126"/>
      <c r="L3" s="126"/>
      <c r="M3" s="126"/>
      <c r="N3" s="126"/>
      <c r="O3" s="126"/>
      <c r="P3" s="126"/>
      <c r="Q3" s="126"/>
      <c r="R3" s="126"/>
      <c r="S3" s="126"/>
      <c r="T3" s="126"/>
      <c r="U3" s="126"/>
      <c r="V3" s="126"/>
      <c r="W3" s="126"/>
      <c r="X3" s="126"/>
    </row>
    <row r="4" spans="1:24" s="12" customFormat="1" ht="16.5" x14ac:dyDescent="0.35">
      <c r="D4" s="18"/>
      <c r="E4" s="18"/>
      <c r="F4" s="11"/>
      <c r="G4" s="11"/>
      <c r="H4" s="11"/>
      <c r="I4" s="11"/>
      <c r="J4" s="11"/>
      <c r="K4" s="11"/>
      <c r="L4" s="33"/>
      <c r="M4" s="33"/>
      <c r="N4" s="33"/>
      <c r="O4" s="33"/>
      <c r="P4" s="33"/>
      <c r="Q4" s="33"/>
      <c r="R4" s="33"/>
      <c r="S4" s="33"/>
      <c r="T4" s="33"/>
      <c r="U4" s="33"/>
      <c r="V4" s="33"/>
      <c r="W4" s="33"/>
      <c r="X4" s="35"/>
    </row>
    <row r="5" spans="1:24" s="12" customFormat="1" ht="16.5" x14ac:dyDescent="0.35">
      <c r="D5" s="18"/>
      <c r="E5" s="18"/>
      <c r="F5" s="11"/>
      <c r="G5" s="11"/>
      <c r="H5" s="11"/>
      <c r="I5" s="11"/>
      <c r="J5" s="11"/>
      <c r="K5" s="11"/>
      <c r="L5" s="33"/>
      <c r="M5" s="33"/>
      <c r="N5" s="33"/>
      <c r="O5" s="33"/>
      <c r="P5" s="33"/>
      <c r="Q5" s="33"/>
      <c r="R5" s="33"/>
      <c r="S5" s="33"/>
      <c r="T5" s="33"/>
      <c r="U5" s="33"/>
      <c r="V5" s="33"/>
      <c r="W5" s="33"/>
      <c r="X5" s="34"/>
    </row>
    <row r="6" spans="1:24" ht="20" x14ac:dyDescent="0.35">
      <c r="A6" s="169" t="s">
        <v>232</v>
      </c>
      <c r="B6" s="169"/>
      <c r="C6" s="169"/>
      <c r="D6" s="169"/>
      <c r="E6" s="169"/>
      <c r="F6" s="169"/>
      <c r="G6" s="169"/>
      <c r="H6" s="169"/>
      <c r="I6" s="169"/>
      <c r="J6" s="169"/>
      <c r="K6" s="169"/>
      <c r="L6" s="169"/>
      <c r="M6" s="169"/>
      <c r="N6" s="169"/>
      <c r="O6" s="169"/>
      <c r="P6" s="169"/>
      <c r="Q6" s="169"/>
      <c r="R6" s="169"/>
      <c r="S6" s="169"/>
      <c r="T6" s="169"/>
      <c r="U6" s="169"/>
      <c r="V6" s="169"/>
      <c r="W6" s="169"/>
      <c r="X6" s="169"/>
    </row>
    <row r="7" spans="1:24" ht="18" x14ac:dyDescent="0.35">
      <c r="A7" s="141" t="s">
        <v>233</v>
      </c>
      <c r="B7" s="141"/>
      <c r="C7" s="141"/>
      <c r="D7" s="141"/>
      <c r="E7" s="141"/>
      <c r="F7" s="141"/>
      <c r="G7" s="141"/>
      <c r="H7" s="141"/>
      <c r="I7" s="141"/>
      <c r="J7" s="141"/>
      <c r="K7" s="141"/>
      <c r="L7" s="141"/>
      <c r="M7" s="141"/>
      <c r="N7" s="141"/>
      <c r="O7" s="141"/>
      <c r="P7" s="141"/>
      <c r="Q7" s="141"/>
      <c r="R7" s="141"/>
      <c r="S7" s="141"/>
      <c r="T7" s="141"/>
      <c r="U7" s="141"/>
      <c r="V7" s="141"/>
      <c r="W7" s="141"/>
      <c r="X7" s="141"/>
    </row>
    <row r="8" spans="1:24" ht="7.5" customHeight="1" x14ac:dyDescent="0.35"/>
    <row r="9" spans="1:24" ht="6" customHeight="1" x14ac:dyDescent="0.35"/>
    <row r="10" spans="1:24" ht="23.25" customHeight="1" x14ac:dyDescent="0.35">
      <c r="A10" s="140" t="s">
        <v>1</v>
      </c>
      <c r="B10" s="140" t="s">
        <v>2</v>
      </c>
      <c r="C10" s="140" t="s">
        <v>3</v>
      </c>
      <c r="D10" s="140" t="s">
        <v>4</v>
      </c>
      <c r="E10" s="140" t="s">
        <v>5</v>
      </c>
      <c r="F10" s="140" t="s">
        <v>6</v>
      </c>
      <c r="G10" s="140" t="s">
        <v>7</v>
      </c>
      <c r="H10" s="170" t="s">
        <v>215</v>
      </c>
      <c r="I10" s="171"/>
      <c r="J10" s="172"/>
      <c r="K10" s="128"/>
      <c r="L10" s="54">
        <v>1</v>
      </c>
      <c r="M10" s="54">
        <v>2</v>
      </c>
      <c r="N10" s="54">
        <v>3</v>
      </c>
      <c r="O10" s="54">
        <v>4</v>
      </c>
      <c r="P10" s="54">
        <v>5</v>
      </c>
      <c r="Q10" s="54">
        <v>6</v>
      </c>
      <c r="R10" s="54">
        <v>7</v>
      </c>
      <c r="S10" s="54">
        <v>8</v>
      </c>
      <c r="T10" s="54">
        <v>9</v>
      </c>
      <c r="U10" s="54">
        <v>10</v>
      </c>
      <c r="V10" s="54">
        <v>11</v>
      </c>
      <c r="W10" s="54">
        <v>12</v>
      </c>
      <c r="X10" s="54">
        <v>13</v>
      </c>
    </row>
    <row r="11" spans="1:24" ht="57.5" customHeight="1" x14ac:dyDescent="0.35">
      <c r="A11" s="140"/>
      <c r="B11" s="140"/>
      <c r="C11" s="140"/>
      <c r="D11" s="140"/>
      <c r="E11" s="140"/>
      <c r="F11" s="140"/>
      <c r="G11" s="140"/>
      <c r="H11" s="53" t="s">
        <v>216</v>
      </c>
      <c r="I11" s="53" t="s">
        <v>217</v>
      </c>
      <c r="J11" s="53" t="s">
        <v>218</v>
      </c>
      <c r="K11" s="130"/>
      <c r="L11" s="70" t="s">
        <v>219</v>
      </c>
      <c r="M11" s="70" t="s">
        <v>220</v>
      </c>
      <c r="N11" s="70" t="s">
        <v>221</v>
      </c>
      <c r="O11" s="70" t="s">
        <v>222</v>
      </c>
      <c r="P11" s="70" t="s">
        <v>223</v>
      </c>
      <c r="Q11" s="70" t="s">
        <v>224</v>
      </c>
      <c r="R11" s="70" t="s">
        <v>225</v>
      </c>
      <c r="S11" s="70" t="s">
        <v>226</v>
      </c>
      <c r="T11" s="70" t="s">
        <v>227</v>
      </c>
      <c r="U11" s="70" t="s">
        <v>228</v>
      </c>
      <c r="V11" s="70" t="s">
        <v>229</v>
      </c>
      <c r="W11" s="40" t="s">
        <v>230</v>
      </c>
      <c r="X11" s="40" t="s">
        <v>231</v>
      </c>
    </row>
    <row r="12" spans="1:24" s="10" customFormat="1" ht="16.5" x14ac:dyDescent="0.35">
      <c r="A12" s="45">
        <v>1</v>
      </c>
      <c r="B12" s="45">
        <v>2</v>
      </c>
      <c r="C12" s="45">
        <v>3</v>
      </c>
      <c r="D12" s="45">
        <v>4</v>
      </c>
      <c r="E12" s="45">
        <v>5</v>
      </c>
      <c r="F12" s="45">
        <v>6</v>
      </c>
      <c r="G12" s="45">
        <v>7</v>
      </c>
      <c r="H12" s="45">
        <v>8</v>
      </c>
      <c r="I12" s="45">
        <v>9</v>
      </c>
      <c r="J12" s="45">
        <v>10</v>
      </c>
      <c r="K12" s="45">
        <v>11</v>
      </c>
      <c r="L12" s="45">
        <v>12</v>
      </c>
      <c r="M12" s="45">
        <v>13</v>
      </c>
      <c r="N12" s="45">
        <v>14</v>
      </c>
      <c r="O12" s="45">
        <v>15</v>
      </c>
      <c r="P12" s="45">
        <v>16</v>
      </c>
      <c r="Q12" s="45">
        <v>17</v>
      </c>
      <c r="R12" s="45">
        <v>18</v>
      </c>
      <c r="S12" s="45">
        <v>19</v>
      </c>
      <c r="T12" s="45">
        <v>20</v>
      </c>
      <c r="U12" s="45">
        <v>21</v>
      </c>
      <c r="V12" s="45">
        <v>22</v>
      </c>
      <c r="W12" s="45">
        <v>23</v>
      </c>
      <c r="X12" s="45">
        <v>24</v>
      </c>
    </row>
    <row r="13" spans="1:24" s="69" customFormat="1" ht="26.5" customHeight="1" x14ac:dyDescent="0.35">
      <c r="A13" s="173" t="s">
        <v>8</v>
      </c>
      <c r="B13" s="162" t="s">
        <v>9</v>
      </c>
      <c r="C13" s="162" t="s">
        <v>10</v>
      </c>
      <c r="D13" s="164" t="s">
        <v>11</v>
      </c>
      <c r="E13" s="166" t="s">
        <v>12</v>
      </c>
      <c r="F13" s="66" t="s">
        <v>235</v>
      </c>
      <c r="G13" s="67"/>
      <c r="H13" s="67"/>
      <c r="I13" s="67"/>
      <c r="J13" s="67"/>
      <c r="K13" s="67"/>
      <c r="L13" s="66">
        <v>19</v>
      </c>
      <c r="M13" s="66">
        <v>19</v>
      </c>
      <c r="N13" s="66">
        <v>19</v>
      </c>
      <c r="O13" s="66">
        <v>19</v>
      </c>
      <c r="P13" s="66">
        <v>19</v>
      </c>
      <c r="Q13" s="66">
        <v>19</v>
      </c>
      <c r="R13" s="66">
        <v>19</v>
      </c>
      <c r="S13" s="66">
        <v>19</v>
      </c>
      <c r="T13" s="66">
        <v>19</v>
      </c>
      <c r="U13" s="66">
        <v>19</v>
      </c>
      <c r="V13" s="66">
        <v>19</v>
      </c>
      <c r="W13" s="66">
        <v>19</v>
      </c>
      <c r="X13" s="66">
        <v>19</v>
      </c>
    </row>
    <row r="14" spans="1:24" s="69" customFormat="1" ht="26.5" customHeight="1" x14ac:dyDescent="0.35">
      <c r="A14" s="174"/>
      <c r="B14" s="163"/>
      <c r="C14" s="163"/>
      <c r="D14" s="165"/>
      <c r="E14" s="167"/>
      <c r="F14" s="66" t="s">
        <v>236</v>
      </c>
      <c r="G14" s="66"/>
      <c r="H14" s="66"/>
      <c r="I14" s="66"/>
      <c r="J14" s="67"/>
      <c r="K14" s="67"/>
      <c r="L14" s="66">
        <v>57</v>
      </c>
      <c r="M14" s="66">
        <v>57</v>
      </c>
      <c r="N14" s="66">
        <v>57</v>
      </c>
      <c r="O14" s="66">
        <v>57</v>
      </c>
      <c r="P14" s="66">
        <v>57</v>
      </c>
      <c r="Q14" s="66">
        <v>57</v>
      </c>
      <c r="R14" s="66">
        <v>57</v>
      </c>
      <c r="S14" s="66">
        <v>57</v>
      </c>
      <c r="T14" s="66">
        <v>57</v>
      </c>
      <c r="U14" s="66">
        <v>57</v>
      </c>
      <c r="V14" s="66">
        <v>57</v>
      </c>
      <c r="W14" s="66">
        <v>57</v>
      </c>
      <c r="X14" s="66">
        <v>57</v>
      </c>
    </row>
    <row r="15" spans="1:24" ht="115.5" hidden="1" x14ac:dyDescent="0.35">
      <c r="A15" s="140">
        <v>1</v>
      </c>
      <c r="B15" s="140" t="s">
        <v>13</v>
      </c>
      <c r="C15" s="47" t="s">
        <v>14</v>
      </c>
      <c r="D15" s="48" t="s">
        <v>123</v>
      </c>
      <c r="E15" s="9" t="str">
        <f>VLOOKUP(C15,DMTC,3,0)</f>
        <v>Quy hoạch chung xây dựng xã</v>
      </c>
      <c r="F15" s="47" t="s">
        <v>15</v>
      </c>
      <c r="G15" s="47" t="s">
        <v>214</v>
      </c>
      <c r="H15" s="56">
        <f>COUNTIF(L15:X15,"Đạt")</f>
        <v>13</v>
      </c>
      <c r="I15" s="62">
        <f>H15/13</f>
        <v>1</v>
      </c>
      <c r="J15" s="56"/>
      <c r="K15" s="47" t="s">
        <v>0</v>
      </c>
      <c r="L15" s="25" t="s">
        <v>0</v>
      </c>
      <c r="M15" s="25" t="s">
        <v>0</v>
      </c>
      <c r="N15" s="25" t="s">
        <v>0</v>
      </c>
      <c r="O15" s="25" t="s">
        <v>0</v>
      </c>
      <c r="P15" s="25" t="s">
        <v>0</v>
      </c>
      <c r="Q15" s="25" t="s">
        <v>0</v>
      </c>
      <c r="R15" s="25" t="s">
        <v>0</v>
      </c>
      <c r="S15" s="25" t="s">
        <v>0</v>
      </c>
      <c r="T15" s="25" t="s">
        <v>0</v>
      </c>
      <c r="U15" s="25" t="s">
        <v>0</v>
      </c>
      <c r="V15" s="25" t="s">
        <v>0</v>
      </c>
      <c r="W15" s="25" t="s">
        <v>0</v>
      </c>
      <c r="X15" s="25" t="s">
        <v>0</v>
      </c>
    </row>
    <row r="16" spans="1:24" ht="50.5" hidden="1" customHeight="1" x14ac:dyDescent="0.35">
      <c r="A16" s="140"/>
      <c r="B16" s="140"/>
      <c r="C16" s="47" t="s">
        <v>16</v>
      </c>
      <c r="D16" s="48" t="s">
        <v>124</v>
      </c>
      <c r="E16" s="9" t="str">
        <f>VLOOKUP(C16,DMTC,3,0)</f>
        <v>Ban hành quy định quản lý quy hoạc chung</v>
      </c>
      <c r="F16" s="47" t="s">
        <v>15</v>
      </c>
      <c r="G16" s="47" t="s">
        <v>214</v>
      </c>
      <c r="H16" s="56">
        <f>COUNTIF(L16:X16,"Đạt")</f>
        <v>13</v>
      </c>
      <c r="I16" s="62">
        <f>H16/13</f>
        <v>1</v>
      </c>
      <c r="J16" s="56"/>
      <c r="K16" s="47" t="s">
        <v>0</v>
      </c>
      <c r="L16" s="25" t="s">
        <v>0</v>
      </c>
      <c r="M16" s="25" t="s">
        <v>0</v>
      </c>
      <c r="N16" s="25" t="s">
        <v>0</v>
      </c>
      <c r="O16" s="25" t="s">
        <v>0</v>
      </c>
      <c r="P16" s="25" t="s">
        <v>0</v>
      </c>
      <c r="Q16" s="25" t="s">
        <v>0</v>
      </c>
      <c r="R16" s="25" t="s">
        <v>0</v>
      </c>
      <c r="S16" s="25" t="s">
        <v>0</v>
      </c>
      <c r="T16" s="25" t="s">
        <v>0</v>
      </c>
      <c r="U16" s="25" t="s">
        <v>0</v>
      </c>
      <c r="V16" s="25" t="s">
        <v>0</v>
      </c>
      <c r="W16" s="25" t="s">
        <v>0</v>
      </c>
      <c r="X16" s="25" t="s">
        <v>0</v>
      </c>
    </row>
    <row r="17" spans="1:24" ht="24.5" hidden="1" customHeight="1" x14ac:dyDescent="0.35">
      <c r="A17" s="128">
        <v>2</v>
      </c>
      <c r="B17" s="128" t="s">
        <v>17</v>
      </c>
      <c r="C17" s="134" t="s">
        <v>18</v>
      </c>
      <c r="D17" s="142" t="s">
        <v>125</v>
      </c>
      <c r="E17" s="9" t="s">
        <v>234</v>
      </c>
      <c r="F17" s="56"/>
      <c r="G17" s="56"/>
      <c r="H17" s="134">
        <f>COUNTIF(L17:X17, "Đạt")</f>
        <v>13</v>
      </c>
      <c r="I17" s="137">
        <f>H17/13</f>
        <v>1</v>
      </c>
      <c r="J17" s="25" t="str">
        <f t="shared" ref="J17:K17" si="0">IF(OR(J18=100,J18="-"), "Đạt", "Chưa")</f>
        <v>Đạt</v>
      </c>
      <c r="K17" s="25" t="str">
        <f t="shared" si="0"/>
        <v>Đạt</v>
      </c>
      <c r="L17" s="25" t="str">
        <f>IF(OR(L18=100,L18="-"), "Đạt", "Chưa")</f>
        <v>Đạt</v>
      </c>
      <c r="M17" s="25" t="str">
        <f t="shared" ref="M17:X17" si="1">IF(OR(M18=100,M18="-"), "Đạt", "Chưa")</f>
        <v>Đạt</v>
      </c>
      <c r="N17" s="25" t="str">
        <f t="shared" si="1"/>
        <v>Đạt</v>
      </c>
      <c r="O17" s="25" t="str">
        <f t="shared" si="1"/>
        <v>Đạt</v>
      </c>
      <c r="P17" s="25" t="str">
        <f t="shared" si="1"/>
        <v>Đạt</v>
      </c>
      <c r="Q17" s="25" t="str">
        <f t="shared" si="1"/>
        <v>Đạt</v>
      </c>
      <c r="R17" s="25" t="str">
        <f t="shared" si="1"/>
        <v>Đạt</v>
      </c>
      <c r="S17" s="25" t="str">
        <f t="shared" si="1"/>
        <v>Đạt</v>
      </c>
      <c r="T17" s="25" t="str">
        <f t="shared" si="1"/>
        <v>Đạt</v>
      </c>
      <c r="U17" s="25" t="str">
        <f t="shared" si="1"/>
        <v>Đạt</v>
      </c>
      <c r="V17" s="25" t="str">
        <f t="shared" si="1"/>
        <v>Đạt</v>
      </c>
      <c r="W17" s="25" t="str">
        <f t="shared" si="1"/>
        <v>Đạt</v>
      </c>
      <c r="X17" s="25" t="str">
        <f t="shared" si="1"/>
        <v>Đạt</v>
      </c>
    </row>
    <row r="18" spans="1:24" ht="22" hidden="1" customHeight="1" x14ac:dyDescent="0.35">
      <c r="A18" s="129"/>
      <c r="B18" s="129"/>
      <c r="C18" s="135"/>
      <c r="D18" s="143"/>
      <c r="E18" s="60" t="s">
        <v>19</v>
      </c>
      <c r="F18" s="157" t="s">
        <v>20</v>
      </c>
      <c r="G18" s="158">
        <v>1</v>
      </c>
      <c r="H18" s="135"/>
      <c r="I18" s="138"/>
      <c r="J18" s="26">
        <f>J19/J20*100</f>
        <v>100</v>
      </c>
      <c r="K18" s="47">
        <v>100</v>
      </c>
      <c r="L18" s="26">
        <f>(IF(TYPE(L19/L20)=16,"-",L19/L20*100))</f>
        <v>100</v>
      </c>
      <c r="M18" s="26">
        <f t="shared" ref="M18:X18" si="2">(IF(TYPE(M19/M20)=16,"-",M19/M20*100))</f>
        <v>100</v>
      </c>
      <c r="N18" s="26">
        <f t="shared" si="2"/>
        <v>100</v>
      </c>
      <c r="O18" s="26">
        <f t="shared" si="2"/>
        <v>100</v>
      </c>
      <c r="P18" s="26">
        <f t="shared" si="2"/>
        <v>100</v>
      </c>
      <c r="Q18" s="26">
        <f t="shared" si="2"/>
        <v>100</v>
      </c>
      <c r="R18" s="26">
        <f t="shared" si="2"/>
        <v>100</v>
      </c>
      <c r="S18" s="26">
        <f t="shared" si="2"/>
        <v>100</v>
      </c>
      <c r="T18" s="26">
        <f t="shared" si="2"/>
        <v>100</v>
      </c>
      <c r="U18" s="26">
        <f t="shared" si="2"/>
        <v>100</v>
      </c>
      <c r="V18" s="26">
        <f t="shared" si="2"/>
        <v>100</v>
      </c>
      <c r="W18" s="26">
        <f t="shared" si="2"/>
        <v>100</v>
      </c>
      <c r="X18" s="26">
        <f t="shared" si="2"/>
        <v>100</v>
      </c>
    </row>
    <row r="19" spans="1:24" ht="37" hidden="1" customHeight="1" x14ac:dyDescent="0.35">
      <c r="A19" s="129"/>
      <c r="B19" s="129"/>
      <c r="C19" s="135"/>
      <c r="D19" s="143"/>
      <c r="E19" s="9" t="s">
        <v>173</v>
      </c>
      <c r="F19" s="157"/>
      <c r="G19" s="157"/>
      <c r="H19" s="135"/>
      <c r="I19" s="138"/>
      <c r="J19" s="63">
        <f>SUM(L19:X19)</f>
        <v>4329.3</v>
      </c>
      <c r="K19" s="47"/>
      <c r="L19" s="27">
        <v>19.3</v>
      </c>
      <c r="M19" s="27">
        <v>11</v>
      </c>
      <c r="N19" s="27">
        <v>10.1</v>
      </c>
      <c r="O19" s="27">
        <v>12.6</v>
      </c>
      <c r="P19" s="27">
        <v>2.2999999999999998</v>
      </c>
      <c r="Q19" s="27">
        <v>6.8</v>
      </c>
      <c r="R19" s="27">
        <v>4.5</v>
      </c>
      <c r="S19" s="27">
        <v>5.5</v>
      </c>
      <c r="T19" s="27">
        <v>4239</v>
      </c>
      <c r="U19" s="27">
        <v>2.8</v>
      </c>
      <c r="V19" s="27">
        <v>4.7</v>
      </c>
      <c r="W19" s="42">
        <v>8.5</v>
      </c>
      <c r="X19" s="42">
        <v>2.2000000000000002</v>
      </c>
    </row>
    <row r="20" spans="1:24" ht="21" hidden="1" customHeight="1" x14ac:dyDescent="0.35">
      <c r="A20" s="129"/>
      <c r="B20" s="129"/>
      <c r="C20" s="136"/>
      <c r="D20" s="144"/>
      <c r="E20" s="9" t="s">
        <v>172</v>
      </c>
      <c r="F20" s="157"/>
      <c r="G20" s="157"/>
      <c r="H20" s="136"/>
      <c r="I20" s="139"/>
      <c r="J20" s="63">
        <f>SUM(L20:X20)</f>
        <v>4329.3</v>
      </c>
      <c r="K20" s="47"/>
      <c r="L20" s="27">
        <v>19.3</v>
      </c>
      <c r="M20" s="27">
        <v>11</v>
      </c>
      <c r="N20" s="27">
        <v>10.1</v>
      </c>
      <c r="O20" s="27">
        <v>12.6</v>
      </c>
      <c r="P20" s="27">
        <v>2.2999999999999998</v>
      </c>
      <c r="Q20" s="27">
        <v>6.8</v>
      </c>
      <c r="R20" s="27">
        <v>4.5</v>
      </c>
      <c r="S20" s="27">
        <v>5.5</v>
      </c>
      <c r="T20" s="27">
        <v>4239</v>
      </c>
      <c r="U20" s="27">
        <v>2.8</v>
      </c>
      <c r="V20" s="27">
        <v>4.7</v>
      </c>
      <c r="W20" s="42">
        <v>8.5</v>
      </c>
      <c r="X20" s="42">
        <v>2.2000000000000002</v>
      </c>
    </row>
    <row r="21" spans="1:24" ht="35.5" hidden="1" customHeight="1" x14ac:dyDescent="0.35">
      <c r="A21" s="129"/>
      <c r="B21" s="129"/>
      <c r="C21" s="134" t="s">
        <v>21</v>
      </c>
      <c r="D21" s="159" t="s">
        <v>126</v>
      </c>
      <c r="E21" s="61" t="s">
        <v>234</v>
      </c>
      <c r="F21" s="134" t="s">
        <v>20</v>
      </c>
      <c r="G21" s="131">
        <v>0.9</v>
      </c>
      <c r="H21" s="134">
        <f>COUNTIF(L21:X21, "Đạt")</f>
        <v>13</v>
      </c>
      <c r="I21" s="137">
        <f>H21/13</f>
        <v>1</v>
      </c>
      <c r="J21" s="25" t="str">
        <f t="shared" ref="J21:K21" si="3">IF(OR(J22&gt;=90, J22="-"), "Đạt", "Chưa")</f>
        <v>Đạt</v>
      </c>
      <c r="K21" s="25" t="str">
        <f t="shared" si="3"/>
        <v>Đạt</v>
      </c>
      <c r="L21" s="25" t="str">
        <f>IF(OR(L22&gt;=90, L22="-"), "Đạt", "Chưa")</f>
        <v>Đạt</v>
      </c>
      <c r="M21" s="25" t="str">
        <f t="shared" ref="M21:X21" si="4">IF(OR(M22&gt;=90, M22="-"), "Đạt", "Chưa")</f>
        <v>Đạt</v>
      </c>
      <c r="N21" s="25" t="str">
        <f t="shared" si="4"/>
        <v>Đạt</v>
      </c>
      <c r="O21" s="25" t="str">
        <f t="shared" si="4"/>
        <v>Đạt</v>
      </c>
      <c r="P21" s="25" t="str">
        <f t="shared" si="4"/>
        <v>Đạt</v>
      </c>
      <c r="Q21" s="25" t="str">
        <f t="shared" si="4"/>
        <v>Đạt</v>
      </c>
      <c r="R21" s="25" t="str">
        <f t="shared" si="4"/>
        <v>Đạt</v>
      </c>
      <c r="S21" s="25" t="str">
        <f t="shared" si="4"/>
        <v>Đạt</v>
      </c>
      <c r="T21" s="25" t="str">
        <f t="shared" si="4"/>
        <v>Đạt</v>
      </c>
      <c r="U21" s="25" t="str">
        <f t="shared" si="4"/>
        <v>Đạt</v>
      </c>
      <c r="V21" s="25" t="str">
        <f t="shared" si="4"/>
        <v>Đạt</v>
      </c>
      <c r="W21" s="25" t="str">
        <f t="shared" si="4"/>
        <v>Đạt</v>
      </c>
      <c r="X21" s="25" t="str">
        <f t="shared" si="4"/>
        <v>Đạt</v>
      </c>
    </row>
    <row r="22" spans="1:24" ht="22" hidden="1" customHeight="1" x14ac:dyDescent="0.35">
      <c r="A22" s="129"/>
      <c r="B22" s="129"/>
      <c r="C22" s="135"/>
      <c r="D22" s="160"/>
      <c r="E22" s="9" t="s">
        <v>19</v>
      </c>
      <c r="F22" s="135"/>
      <c r="G22" s="132"/>
      <c r="H22" s="135"/>
      <c r="I22" s="138"/>
      <c r="J22" s="58">
        <f>J23/J24*100</f>
        <v>100</v>
      </c>
      <c r="K22" s="47">
        <v>90</v>
      </c>
      <c r="L22" s="26">
        <f>(IF(TYPE(L23/L24)=16,"-",L23/L24*100))</f>
        <v>100</v>
      </c>
      <c r="M22" s="26">
        <f t="shared" ref="M22:X22" si="5">(IF(TYPE(M23/M24)=16,"-",M23/M24*100))</f>
        <v>100</v>
      </c>
      <c r="N22" s="26" t="str">
        <f t="shared" si="5"/>
        <v>-</v>
      </c>
      <c r="O22" s="26" t="str">
        <f t="shared" si="5"/>
        <v>-</v>
      </c>
      <c r="P22" s="26" t="str">
        <f t="shared" si="5"/>
        <v>-</v>
      </c>
      <c r="Q22" s="26">
        <f t="shared" si="5"/>
        <v>100</v>
      </c>
      <c r="R22" s="26">
        <f t="shared" si="5"/>
        <v>100</v>
      </c>
      <c r="S22" s="26">
        <f t="shared" si="5"/>
        <v>100</v>
      </c>
      <c r="T22" s="26">
        <f t="shared" si="5"/>
        <v>100</v>
      </c>
      <c r="U22" s="26">
        <f t="shared" si="5"/>
        <v>100</v>
      </c>
      <c r="V22" s="26">
        <f t="shared" si="5"/>
        <v>100</v>
      </c>
      <c r="W22" s="26">
        <f t="shared" si="5"/>
        <v>100</v>
      </c>
      <c r="X22" s="26">
        <f t="shared" si="5"/>
        <v>100</v>
      </c>
    </row>
    <row r="23" spans="1:24" ht="34" hidden="1" customHeight="1" x14ac:dyDescent="0.35">
      <c r="A23" s="129"/>
      <c r="B23" s="129"/>
      <c r="C23" s="135"/>
      <c r="D23" s="160"/>
      <c r="E23" s="9" t="s">
        <v>174</v>
      </c>
      <c r="F23" s="135"/>
      <c r="G23" s="132"/>
      <c r="H23" s="135"/>
      <c r="I23" s="138"/>
      <c r="J23" s="63">
        <f>SUM(L23:X23)</f>
        <v>154.16</v>
      </c>
      <c r="K23" s="47"/>
      <c r="L23" s="27">
        <v>17.100000000000001</v>
      </c>
      <c r="M23" s="27">
        <v>11</v>
      </c>
      <c r="N23" s="27" t="s">
        <v>237</v>
      </c>
      <c r="O23" s="27" t="s">
        <v>237</v>
      </c>
      <c r="P23" s="27">
        <v>0</v>
      </c>
      <c r="Q23" s="27">
        <v>6.8</v>
      </c>
      <c r="R23" s="27">
        <v>9.6</v>
      </c>
      <c r="S23" s="27">
        <v>6.5</v>
      </c>
      <c r="T23" s="27">
        <v>24</v>
      </c>
      <c r="U23" s="27">
        <v>23</v>
      </c>
      <c r="V23" s="27">
        <v>5.0999999999999996</v>
      </c>
      <c r="W23" s="42">
        <v>26.26</v>
      </c>
      <c r="X23" s="42">
        <v>24.8</v>
      </c>
    </row>
    <row r="24" spans="1:24" ht="21.65" hidden="1" customHeight="1" x14ac:dyDescent="0.35">
      <c r="A24" s="129"/>
      <c r="B24" s="129"/>
      <c r="C24" s="136"/>
      <c r="D24" s="161"/>
      <c r="E24" s="9" t="s">
        <v>172</v>
      </c>
      <c r="F24" s="136"/>
      <c r="G24" s="133"/>
      <c r="H24" s="136"/>
      <c r="I24" s="139"/>
      <c r="J24" s="63">
        <f>SUM(L24:X24)</f>
        <v>154.16</v>
      </c>
      <c r="K24" s="47"/>
      <c r="L24" s="27">
        <v>17.100000000000001</v>
      </c>
      <c r="M24" s="27">
        <v>11</v>
      </c>
      <c r="N24" s="27" t="s">
        <v>237</v>
      </c>
      <c r="O24" s="27" t="s">
        <v>237</v>
      </c>
      <c r="P24" s="27">
        <v>0</v>
      </c>
      <c r="Q24" s="27">
        <v>6.8</v>
      </c>
      <c r="R24" s="27">
        <v>9.6</v>
      </c>
      <c r="S24" s="27">
        <v>6.5</v>
      </c>
      <c r="T24" s="27">
        <v>24</v>
      </c>
      <c r="U24" s="27">
        <v>23</v>
      </c>
      <c r="V24" s="27">
        <v>5.0999999999999996</v>
      </c>
      <c r="W24" s="42">
        <v>26.26</v>
      </c>
      <c r="X24" s="42">
        <v>24.8</v>
      </c>
    </row>
    <row r="25" spans="1:24" ht="21.65" hidden="1" customHeight="1" x14ac:dyDescent="0.35">
      <c r="A25" s="129"/>
      <c r="B25" s="129"/>
      <c r="C25" s="134" t="s">
        <v>23</v>
      </c>
      <c r="D25" s="142" t="s">
        <v>127</v>
      </c>
      <c r="E25" s="61" t="s">
        <v>234</v>
      </c>
      <c r="F25" s="134" t="s">
        <v>20</v>
      </c>
      <c r="G25" s="131">
        <v>1</v>
      </c>
      <c r="H25" s="134">
        <f>COUNTIF(L25:X25, "Đạt")</f>
        <v>13</v>
      </c>
      <c r="I25" s="137">
        <f>H25/13</f>
        <v>1</v>
      </c>
      <c r="J25" s="25" t="str">
        <f t="shared" ref="J25:K25" si="6">IF(OR(J26=100,J26="-"), "Đạt", "Chưa")</f>
        <v>Đạt</v>
      </c>
      <c r="K25" s="25" t="str">
        <f t="shared" si="6"/>
        <v>Đạt</v>
      </c>
      <c r="L25" s="25" t="str">
        <f>IF(OR(L26=100,L26="-"), "Đạt", "Chưa")</f>
        <v>Đạt</v>
      </c>
      <c r="M25" s="25" t="str">
        <f t="shared" ref="M25:X25" si="7">IF(OR(M26=100,M26="-"), "Đạt", "Chưa")</f>
        <v>Đạt</v>
      </c>
      <c r="N25" s="25" t="str">
        <f t="shared" si="7"/>
        <v>Đạt</v>
      </c>
      <c r="O25" s="25" t="str">
        <f t="shared" si="7"/>
        <v>Đạt</v>
      </c>
      <c r="P25" s="25" t="str">
        <f t="shared" si="7"/>
        <v>Đạt</v>
      </c>
      <c r="Q25" s="25" t="str">
        <f t="shared" si="7"/>
        <v>Đạt</v>
      </c>
      <c r="R25" s="25" t="str">
        <f t="shared" si="7"/>
        <v>Đạt</v>
      </c>
      <c r="S25" s="25" t="str">
        <f t="shared" si="7"/>
        <v>Đạt</v>
      </c>
      <c r="T25" s="25" t="str">
        <f t="shared" si="7"/>
        <v>Đạt</v>
      </c>
      <c r="U25" s="25" t="str">
        <f t="shared" si="7"/>
        <v>Đạt</v>
      </c>
      <c r="V25" s="25" t="str">
        <f t="shared" si="7"/>
        <v>Đạt</v>
      </c>
      <c r="W25" s="25" t="str">
        <f t="shared" si="7"/>
        <v>Đạt</v>
      </c>
      <c r="X25" s="25" t="str">
        <f t="shared" si="7"/>
        <v>Đạt</v>
      </c>
    </row>
    <row r="26" spans="1:24" ht="19.5" hidden="1" customHeight="1" x14ac:dyDescent="0.35">
      <c r="A26" s="129"/>
      <c r="B26" s="129"/>
      <c r="C26" s="135"/>
      <c r="D26" s="143"/>
      <c r="E26" s="9" t="s">
        <v>19</v>
      </c>
      <c r="F26" s="135"/>
      <c r="G26" s="132"/>
      <c r="H26" s="135"/>
      <c r="I26" s="138"/>
      <c r="J26" s="26">
        <f t="shared" ref="J26:K26" si="8">(IF(TYPE(J27/J28)=16,"-",J27/J28*100))</f>
        <v>100</v>
      </c>
      <c r="K26" s="26" t="str">
        <f t="shared" si="8"/>
        <v>-</v>
      </c>
      <c r="L26" s="26">
        <f>(IF(TYPE(L27/L28)=16,"-",L27/L28*100))</f>
        <v>100</v>
      </c>
      <c r="M26" s="26">
        <f t="shared" ref="M26:X26" si="9">(IF(TYPE(M27/M28)=16,"-",M27/M28*100))</f>
        <v>100</v>
      </c>
      <c r="N26" s="26">
        <f t="shared" si="9"/>
        <v>100</v>
      </c>
      <c r="O26" s="26">
        <f t="shared" si="9"/>
        <v>100</v>
      </c>
      <c r="P26" s="26">
        <f t="shared" si="9"/>
        <v>100</v>
      </c>
      <c r="Q26" s="26">
        <f t="shared" si="9"/>
        <v>100</v>
      </c>
      <c r="R26" s="26">
        <f t="shared" si="9"/>
        <v>100</v>
      </c>
      <c r="S26" s="26">
        <f t="shared" si="9"/>
        <v>100</v>
      </c>
      <c r="T26" s="26">
        <f t="shared" si="9"/>
        <v>100</v>
      </c>
      <c r="U26" s="26">
        <f t="shared" si="9"/>
        <v>100</v>
      </c>
      <c r="V26" s="26">
        <f t="shared" si="9"/>
        <v>100</v>
      </c>
      <c r="W26" s="26">
        <f t="shared" si="9"/>
        <v>100</v>
      </c>
      <c r="X26" s="26">
        <f t="shared" si="9"/>
        <v>100</v>
      </c>
    </row>
    <row r="27" spans="1:24" ht="35.15" hidden="1" customHeight="1" x14ac:dyDescent="0.35">
      <c r="A27" s="129"/>
      <c r="B27" s="129"/>
      <c r="C27" s="135"/>
      <c r="D27" s="143"/>
      <c r="E27" s="9" t="s">
        <v>175</v>
      </c>
      <c r="F27" s="135"/>
      <c r="G27" s="132"/>
      <c r="H27" s="135"/>
      <c r="I27" s="138"/>
      <c r="J27" s="63">
        <f>SUM(L27:X27)</f>
        <v>25.459999999999997</v>
      </c>
      <c r="K27" s="47"/>
      <c r="L27" s="27">
        <v>5.5</v>
      </c>
      <c r="M27" s="27">
        <v>2.6</v>
      </c>
      <c r="N27" s="27">
        <v>2.1</v>
      </c>
      <c r="O27" s="27">
        <v>1.65</v>
      </c>
      <c r="P27" s="27">
        <v>2.2000000000000002</v>
      </c>
      <c r="Q27" s="27">
        <v>2.9</v>
      </c>
      <c r="R27" s="27">
        <v>1.05</v>
      </c>
      <c r="S27" s="27">
        <v>1.36</v>
      </c>
      <c r="T27" s="27">
        <v>1.1499999999999999</v>
      </c>
      <c r="U27" s="27">
        <v>0.7</v>
      </c>
      <c r="V27" s="27">
        <v>2</v>
      </c>
      <c r="W27" s="42">
        <v>2.0499999999999998</v>
      </c>
      <c r="X27" s="42">
        <v>0.2</v>
      </c>
    </row>
    <row r="28" spans="1:24" ht="20.149999999999999" hidden="1" customHeight="1" x14ac:dyDescent="0.35">
      <c r="A28" s="129"/>
      <c r="B28" s="129"/>
      <c r="C28" s="136"/>
      <c r="D28" s="144"/>
      <c r="E28" s="9" t="s">
        <v>172</v>
      </c>
      <c r="F28" s="136"/>
      <c r="G28" s="133"/>
      <c r="H28" s="136"/>
      <c r="I28" s="139"/>
      <c r="J28" s="63">
        <f>SUM(L28:X28)</f>
        <v>25.459999999999997</v>
      </c>
      <c r="K28" s="47"/>
      <c r="L28" s="27">
        <v>5.5</v>
      </c>
      <c r="M28" s="27">
        <v>2.6</v>
      </c>
      <c r="N28" s="27">
        <v>2.1</v>
      </c>
      <c r="O28" s="27">
        <v>1.65</v>
      </c>
      <c r="P28" s="27">
        <v>2.2000000000000002</v>
      </c>
      <c r="Q28" s="27">
        <v>2.9</v>
      </c>
      <c r="R28" s="27">
        <v>1.05</v>
      </c>
      <c r="S28" s="27">
        <v>1.36</v>
      </c>
      <c r="T28" s="27">
        <v>1.1499999999999999</v>
      </c>
      <c r="U28" s="27">
        <v>0.7</v>
      </c>
      <c r="V28" s="27">
        <v>2</v>
      </c>
      <c r="W28" s="42">
        <v>2.0499999999999998</v>
      </c>
      <c r="X28" s="42">
        <v>0.2</v>
      </c>
    </row>
    <row r="29" spans="1:24" ht="20.149999999999999" hidden="1" customHeight="1" x14ac:dyDescent="0.35">
      <c r="A29" s="129"/>
      <c r="B29" s="129"/>
      <c r="C29" s="134" t="s">
        <v>24</v>
      </c>
      <c r="D29" s="134" t="s">
        <v>128</v>
      </c>
      <c r="E29" s="61" t="s">
        <v>234</v>
      </c>
      <c r="F29" s="134" t="s">
        <v>20</v>
      </c>
      <c r="G29" s="134" t="s">
        <v>25</v>
      </c>
      <c r="H29" s="134">
        <f>COUNTIF(L29:X29, "Đạt")</f>
        <v>13</v>
      </c>
      <c r="I29" s="137">
        <f>H29/13</f>
        <v>1</v>
      </c>
      <c r="J29" s="25" t="str">
        <f t="shared" ref="J29:K29" si="10">IF(OR(J30&gt;=50, J30="-"), "Đạt", "Chưa")</f>
        <v>Đạt</v>
      </c>
      <c r="K29" s="25" t="str">
        <f t="shared" si="10"/>
        <v>Đạt</v>
      </c>
      <c r="L29" s="25" t="str">
        <f>IF(OR(L30&gt;=50, L30="-"), "Đạt", "Chưa")</f>
        <v>Đạt</v>
      </c>
      <c r="M29" s="25" t="str">
        <f t="shared" ref="M29:X29" si="11">IF(OR(M30&gt;=50, M30="-"), "Đạt", "Chưa")</f>
        <v>Đạt</v>
      </c>
      <c r="N29" s="25" t="str">
        <f t="shared" si="11"/>
        <v>Đạt</v>
      </c>
      <c r="O29" s="25" t="str">
        <f t="shared" si="11"/>
        <v>Đạt</v>
      </c>
      <c r="P29" s="25" t="str">
        <f t="shared" si="11"/>
        <v>Đạt</v>
      </c>
      <c r="Q29" s="25" t="str">
        <f t="shared" si="11"/>
        <v>Đạt</v>
      </c>
      <c r="R29" s="25" t="str">
        <f t="shared" si="11"/>
        <v>Đạt</v>
      </c>
      <c r="S29" s="25" t="str">
        <f t="shared" si="11"/>
        <v>Đạt</v>
      </c>
      <c r="T29" s="25" t="str">
        <f t="shared" si="11"/>
        <v>Đạt</v>
      </c>
      <c r="U29" s="25" t="str">
        <f t="shared" si="11"/>
        <v>Đạt</v>
      </c>
      <c r="V29" s="25" t="str">
        <f t="shared" si="11"/>
        <v>Đạt</v>
      </c>
      <c r="W29" s="25" t="str">
        <f t="shared" si="11"/>
        <v>Đạt</v>
      </c>
      <c r="X29" s="25" t="str">
        <f t="shared" si="11"/>
        <v>Đạt</v>
      </c>
    </row>
    <row r="30" spans="1:24" ht="24" hidden="1" customHeight="1" x14ac:dyDescent="0.35">
      <c r="A30" s="129"/>
      <c r="B30" s="129"/>
      <c r="C30" s="135"/>
      <c r="D30" s="135"/>
      <c r="E30" s="9" t="s">
        <v>19</v>
      </c>
      <c r="F30" s="135"/>
      <c r="G30" s="135"/>
      <c r="H30" s="135"/>
      <c r="I30" s="138"/>
      <c r="J30" s="26">
        <f t="shared" ref="J30:K30" si="12">(IF(TYPE(J31/J32)=16,"-",J31/J32*100))</f>
        <v>96.046422650172175</v>
      </c>
      <c r="K30" s="26" t="str">
        <f t="shared" si="12"/>
        <v>-</v>
      </c>
      <c r="L30" s="26">
        <f>(IF(TYPE(L31/L32)=16,"-",L31/L32*100))</f>
        <v>100</v>
      </c>
      <c r="M30" s="26">
        <f t="shared" ref="M30:X30" si="13">(IF(TYPE(M31/M32)=16,"-",M31/M32*100))</f>
        <v>100</v>
      </c>
      <c r="N30" s="26">
        <f t="shared" si="13"/>
        <v>100</v>
      </c>
      <c r="O30" s="26">
        <f t="shared" si="13"/>
        <v>100</v>
      </c>
      <c r="P30" s="26">
        <f t="shared" si="13"/>
        <v>100</v>
      </c>
      <c r="Q30" s="26">
        <f t="shared" si="13"/>
        <v>100</v>
      </c>
      <c r="R30" s="26">
        <f t="shared" si="13"/>
        <v>100</v>
      </c>
      <c r="S30" s="26">
        <f t="shared" si="13"/>
        <v>100</v>
      </c>
      <c r="T30" s="26">
        <f t="shared" si="13"/>
        <v>100</v>
      </c>
      <c r="U30" s="26">
        <f t="shared" si="13"/>
        <v>100</v>
      </c>
      <c r="V30" s="26">
        <f t="shared" si="13"/>
        <v>100</v>
      </c>
      <c r="W30" s="26">
        <f t="shared" si="13"/>
        <v>100</v>
      </c>
      <c r="X30" s="26">
        <f t="shared" si="13"/>
        <v>57.823129251700678</v>
      </c>
    </row>
    <row r="31" spans="1:24" ht="37.5" hidden="1" customHeight="1" x14ac:dyDescent="0.35">
      <c r="A31" s="129"/>
      <c r="B31" s="129"/>
      <c r="C31" s="135"/>
      <c r="D31" s="135"/>
      <c r="E31" s="9" t="s">
        <v>176</v>
      </c>
      <c r="F31" s="135"/>
      <c r="G31" s="135"/>
      <c r="H31" s="135"/>
      <c r="I31" s="138"/>
      <c r="J31" s="63">
        <f>SUM(L31:X31)</f>
        <v>150.62</v>
      </c>
      <c r="K31" s="47"/>
      <c r="L31" s="27">
        <v>8.6</v>
      </c>
      <c r="M31" s="27">
        <v>25.8</v>
      </c>
      <c r="N31" s="27">
        <v>12</v>
      </c>
      <c r="O31" s="27">
        <v>17.8</v>
      </c>
      <c r="P31" s="27">
        <v>3.9</v>
      </c>
      <c r="Q31" s="27">
        <v>10.9</v>
      </c>
      <c r="R31" s="27">
        <v>12.8</v>
      </c>
      <c r="S31" s="27">
        <v>13.62</v>
      </c>
      <c r="T31" s="27">
        <v>6.8</v>
      </c>
      <c r="U31" s="27">
        <v>10.7</v>
      </c>
      <c r="V31" s="27">
        <v>8.6999999999999993</v>
      </c>
      <c r="W31" s="42">
        <v>10.5</v>
      </c>
      <c r="X31" s="42">
        <v>8.5</v>
      </c>
    </row>
    <row r="32" spans="1:24" ht="24.65" hidden="1" customHeight="1" x14ac:dyDescent="0.35">
      <c r="A32" s="130"/>
      <c r="B32" s="130"/>
      <c r="C32" s="136"/>
      <c r="D32" s="136"/>
      <c r="E32" s="9" t="s">
        <v>172</v>
      </c>
      <c r="F32" s="136"/>
      <c r="G32" s="136"/>
      <c r="H32" s="136"/>
      <c r="I32" s="139"/>
      <c r="J32" s="63">
        <f>SUM(L32:X32)</f>
        <v>156.82</v>
      </c>
      <c r="K32" s="47"/>
      <c r="L32" s="27">
        <v>8.6</v>
      </c>
      <c r="M32" s="27">
        <v>25.8</v>
      </c>
      <c r="N32" s="27">
        <v>12</v>
      </c>
      <c r="O32" s="27">
        <v>17.8</v>
      </c>
      <c r="P32" s="27">
        <v>3.9</v>
      </c>
      <c r="Q32" s="27">
        <v>10.9</v>
      </c>
      <c r="R32" s="27">
        <v>12.8</v>
      </c>
      <c r="S32" s="27">
        <v>13.62</v>
      </c>
      <c r="T32" s="27">
        <v>6.8</v>
      </c>
      <c r="U32" s="27">
        <v>10.7</v>
      </c>
      <c r="V32" s="27">
        <v>8.6999999999999993</v>
      </c>
      <c r="W32" s="42">
        <v>10.5</v>
      </c>
      <c r="X32" s="42">
        <v>14.7</v>
      </c>
    </row>
    <row r="33" spans="1:24" ht="24.65" hidden="1" customHeight="1" x14ac:dyDescent="0.35">
      <c r="A33" s="128">
        <v>3</v>
      </c>
      <c r="B33" s="128" t="s">
        <v>26</v>
      </c>
      <c r="C33" s="134" t="s">
        <v>27</v>
      </c>
      <c r="D33" s="134" t="s">
        <v>129</v>
      </c>
      <c r="E33" s="61" t="s">
        <v>234</v>
      </c>
      <c r="F33" s="134" t="s">
        <v>20</v>
      </c>
      <c r="G33" s="134" t="s">
        <v>28</v>
      </c>
      <c r="H33" s="134">
        <f>COUNTIF(L33:X33, "Đạt")</f>
        <v>13</v>
      </c>
      <c r="I33" s="137">
        <f>H33/13</f>
        <v>1</v>
      </c>
      <c r="J33" s="25" t="str">
        <f t="shared" ref="J33:K33" si="14">IF(OR(J34&gt;=80, J34="-"), "Đạt", "Chưa")</f>
        <v>Đạt</v>
      </c>
      <c r="K33" s="25" t="str">
        <f t="shared" si="14"/>
        <v>Chưa</v>
      </c>
      <c r="L33" s="25" t="str">
        <f>IF(OR(L34&gt;=80, L34="-"), "Đạt", "Chưa")</f>
        <v>Đạt</v>
      </c>
      <c r="M33" s="25" t="str">
        <f t="shared" ref="M33:X33" si="15">IF(OR(M34&gt;=80, M34="-"), "Đạt", "Chưa")</f>
        <v>Đạt</v>
      </c>
      <c r="N33" s="25" t="str">
        <f t="shared" si="15"/>
        <v>Đạt</v>
      </c>
      <c r="O33" s="25" t="str">
        <f t="shared" si="15"/>
        <v>Đạt</v>
      </c>
      <c r="P33" s="25" t="str">
        <f t="shared" si="15"/>
        <v>Đạt</v>
      </c>
      <c r="Q33" s="25" t="str">
        <f t="shared" si="15"/>
        <v>Đạt</v>
      </c>
      <c r="R33" s="25" t="str">
        <f t="shared" si="15"/>
        <v>Đạt</v>
      </c>
      <c r="S33" s="25" t="str">
        <f t="shared" si="15"/>
        <v>Đạt</v>
      </c>
      <c r="T33" s="25" t="str">
        <f t="shared" si="15"/>
        <v>Đạt</v>
      </c>
      <c r="U33" s="25" t="str">
        <f t="shared" si="15"/>
        <v>Đạt</v>
      </c>
      <c r="V33" s="25" t="str">
        <f t="shared" si="15"/>
        <v>Đạt</v>
      </c>
      <c r="W33" s="25" t="str">
        <f t="shared" si="15"/>
        <v>Đạt</v>
      </c>
      <c r="X33" s="25" t="str">
        <f t="shared" si="15"/>
        <v>Đạt</v>
      </c>
    </row>
    <row r="34" spans="1:24" ht="23.5" hidden="1" customHeight="1" x14ac:dyDescent="0.35">
      <c r="A34" s="129"/>
      <c r="B34" s="129"/>
      <c r="C34" s="135"/>
      <c r="D34" s="135"/>
      <c r="E34" s="9" t="s">
        <v>19</v>
      </c>
      <c r="F34" s="135"/>
      <c r="G34" s="135"/>
      <c r="H34" s="135"/>
      <c r="I34" s="138"/>
      <c r="J34" s="26">
        <f t="shared" ref="J34:K34" si="16">IF(J37=0,SUM(J35+J36)/2,SUM(J35:J37)/3)</f>
        <v>98.956153846153839</v>
      </c>
      <c r="K34" s="26">
        <f t="shared" si="16"/>
        <v>0</v>
      </c>
      <c r="L34" s="26">
        <f>IF(L37=0,SUM(L35+L36)/2,SUM(L35:L37)/3)</f>
        <v>100</v>
      </c>
      <c r="M34" s="26">
        <f t="shared" ref="M34:X34" si="17">IF(M37=0,SUM(M35+M36)/2,SUM(M35:M37)/3)</f>
        <v>97.990000000000009</v>
      </c>
      <c r="N34" s="26">
        <f t="shared" si="17"/>
        <v>100</v>
      </c>
      <c r="O34" s="26">
        <f t="shared" si="17"/>
        <v>100</v>
      </c>
      <c r="P34" s="71">
        <f t="shared" si="17"/>
        <v>100</v>
      </c>
      <c r="Q34" s="26">
        <f t="shared" si="17"/>
        <v>100</v>
      </c>
      <c r="R34" s="26">
        <f t="shared" si="17"/>
        <v>95.796666666666667</v>
      </c>
      <c r="S34" s="26">
        <f t="shared" si="17"/>
        <v>99.736666666666665</v>
      </c>
      <c r="T34" s="26">
        <f t="shared" si="17"/>
        <v>100</v>
      </c>
      <c r="U34" s="26">
        <f t="shared" si="17"/>
        <v>100</v>
      </c>
      <c r="V34" s="26">
        <f t="shared" si="17"/>
        <v>99.873333333333335</v>
      </c>
      <c r="W34" s="26">
        <f t="shared" si="17"/>
        <v>93.033333333333346</v>
      </c>
      <c r="X34" s="26">
        <f t="shared" si="17"/>
        <v>100</v>
      </c>
    </row>
    <row r="35" spans="1:24" ht="36.65" hidden="1" customHeight="1" x14ac:dyDescent="0.35">
      <c r="A35" s="129"/>
      <c r="B35" s="129"/>
      <c r="C35" s="135"/>
      <c r="D35" s="135"/>
      <c r="E35" s="9" t="s">
        <v>120</v>
      </c>
      <c r="F35" s="135"/>
      <c r="G35" s="135"/>
      <c r="H35" s="135"/>
      <c r="I35" s="138"/>
      <c r="J35" s="63">
        <f>SUM(L35:X35)/13</f>
        <v>99.11615384615385</v>
      </c>
      <c r="K35" s="47"/>
      <c r="L35" s="27">
        <v>100</v>
      </c>
      <c r="M35" s="27">
        <v>100</v>
      </c>
      <c r="N35" s="27">
        <v>100</v>
      </c>
      <c r="O35" s="27">
        <v>100</v>
      </c>
      <c r="P35" s="51">
        <v>100</v>
      </c>
      <c r="Q35" s="27">
        <v>100</v>
      </c>
      <c r="R35" s="27">
        <v>100</v>
      </c>
      <c r="S35" s="27">
        <v>99.21</v>
      </c>
      <c r="T35" s="27">
        <v>100</v>
      </c>
      <c r="U35" s="27">
        <v>100</v>
      </c>
      <c r="V35" s="27">
        <v>100</v>
      </c>
      <c r="W35" s="42">
        <v>89.3</v>
      </c>
      <c r="X35" s="42">
        <v>100</v>
      </c>
    </row>
    <row r="36" spans="1:24" ht="33.65" hidden="1" customHeight="1" x14ac:dyDescent="0.35">
      <c r="A36" s="129"/>
      <c r="B36" s="129"/>
      <c r="C36" s="135"/>
      <c r="D36" s="135"/>
      <c r="E36" s="9" t="s">
        <v>121</v>
      </c>
      <c r="F36" s="135"/>
      <c r="G36" s="135"/>
      <c r="H36" s="135"/>
      <c r="I36" s="138"/>
      <c r="J36" s="63">
        <f t="shared" ref="J36:J37" si="18">SUM(L36:X36)/13</f>
        <v>97.983076923076922</v>
      </c>
      <c r="K36" s="47"/>
      <c r="L36" s="27">
        <v>100</v>
      </c>
      <c r="M36" s="27">
        <v>93.97</v>
      </c>
      <c r="N36" s="27">
        <v>100</v>
      </c>
      <c r="O36" s="27">
        <v>100</v>
      </c>
      <c r="P36" s="51">
        <v>100</v>
      </c>
      <c r="Q36" s="27">
        <v>100</v>
      </c>
      <c r="R36" s="27">
        <v>87.39</v>
      </c>
      <c r="S36" s="27">
        <v>100</v>
      </c>
      <c r="T36" s="27">
        <v>100</v>
      </c>
      <c r="U36" s="27">
        <v>100</v>
      </c>
      <c r="V36" s="27">
        <v>99.62</v>
      </c>
      <c r="W36" s="42">
        <v>92.8</v>
      </c>
      <c r="X36" s="42">
        <v>100</v>
      </c>
    </row>
    <row r="37" spans="1:24" ht="34.5" hidden="1" customHeight="1" x14ac:dyDescent="0.35">
      <c r="A37" s="129"/>
      <c r="B37" s="129"/>
      <c r="C37" s="136"/>
      <c r="D37" s="136"/>
      <c r="E37" s="9" t="s">
        <v>122</v>
      </c>
      <c r="F37" s="136"/>
      <c r="G37" s="136"/>
      <c r="H37" s="136"/>
      <c r="I37" s="139"/>
      <c r="J37" s="63">
        <f t="shared" si="18"/>
        <v>99.769230769230774</v>
      </c>
      <c r="K37" s="47"/>
      <c r="L37" s="27">
        <v>100</v>
      </c>
      <c r="M37" s="27">
        <v>100</v>
      </c>
      <c r="N37" s="27">
        <v>100</v>
      </c>
      <c r="O37" s="27">
        <v>100</v>
      </c>
      <c r="P37" s="51">
        <v>100</v>
      </c>
      <c r="Q37" s="27">
        <v>100</v>
      </c>
      <c r="R37" s="27">
        <v>100</v>
      </c>
      <c r="S37" s="27">
        <v>100</v>
      </c>
      <c r="T37" s="27">
        <v>100</v>
      </c>
      <c r="U37" s="27">
        <v>100</v>
      </c>
      <c r="V37" s="27">
        <v>100</v>
      </c>
      <c r="W37" s="42">
        <v>97</v>
      </c>
      <c r="X37" s="42">
        <v>100</v>
      </c>
    </row>
    <row r="38" spans="1:24" ht="49.5" hidden="1" x14ac:dyDescent="0.35">
      <c r="A38" s="130"/>
      <c r="B38" s="130"/>
      <c r="C38" s="47" t="s">
        <v>29</v>
      </c>
      <c r="D38" s="48" t="s">
        <v>130</v>
      </c>
      <c r="E38" s="9" t="str">
        <f>VLOOKUP(C38,DMTC,3,0)</f>
        <v>Phòng chống thiên tai</v>
      </c>
      <c r="F38" s="47" t="s">
        <v>103</v>
      </c>
      <c r="G38" s="47" t="s">
        <v>0</v>
      </c>
      <c r="H38" s="56">
        <f>COUNTIF(L38:X38,"Đạt")</f>
        <v>13</v>
      </c>
      <c r="I38" s="62">
        <f>H38/13</f>
        <v>1</v>
      </c>
      <c r="J38" s="56"/>
      <c r="K38" s="47" t="s">
        <v>0</v>
      </c>
      <c r="L38" s="25" t="s">
        <v>0</v>
      </c>
      <c r="M38" s="25" t="s">
        <v>0</v>
      </c>
      <c r="N38" s="25" t="s">
        <v>0</v>
      </c>
      <c r="O38" s="25" t="s">
        <v>0</v>
      </c>
      <c r="P38" s="25" t="s">
        <v>0</v>
      </c>
      <c r="Q38" s="25" t="s">
        <v>0</v>
      </c>
      <c r="R38" s="25" t="s">
        <v>0</v>
      </c>
      <c r="S38" s="25" t="s">
        <v>0</v>
      </c>
      <c r="T38" s="25" t="s">
        <v>0</v>
      </c>
      <c r="U38" s="25" t="s">
        <v>0</v>
      </c>
      <c r="V38" s="25" t="s">
        <v>0</v>
      </c>
      <c r="W38" s="25" t="s">
        <v>0</v>
      </c>
      <c r="X38" s="25" t="s">
        <v>0</v>
      </c>
    </row>
    <row r="39" spans="1:24" ht="27" hidden="1" customHeight="1" x14ac:dyDescent="0.35">
      <c r="A39" s="46"/>
      <c r="B39" s="46"/>
      <c r="C39" s="47" t="s">
        <v>132</v>
      </c>
      <c r="D39" s="48" t="s">
        <v>133</v>
      </c>
      <c r="E39" s="9" t="str">
        <f>VLOOKUP(C39,DMTC,3,0)</f>
        <v>Hệ thống điện đạt chuẩn</v>
      </c>
      <c r="F39" s="47" t="s">
        <v>103</v>
      </c>
      <c r="G39" s="47" t="s">
        <v>0</v>
      </c>
      <c r="H39" s="56">
        <f>COUNTIF(L39:X39,"Đạt")</f>
        <v>13</v>
      </c>
      <c r="I39" s="62">
        <f>H39/13</f>
        <v>1</v>
      </c>
      <c r="J39" s="56"/>
      <c r="K39" s="47" t="s">
        <v>0</v>
      </c>
      <c r="L39" s="25" t="s">
        <v>0</v>
      </c>
      <c r="M39" s="25" t="s">
        <v>0</v>
      </c>
      <c r="N39" s="25" t="s">
        <v>0</v>
      </c>
      <c r="O39" s="25" t="s">
        <v>0</v>
      </c>
      <c r="P39" s="25" t="s">
        <v>0</v>
      </c>
      <c r="Q39" s="25" t="s">
        <v>0</v>
      </c>
      <c r="R39" s="25" t="s">
        <v>0</v>
      </c>
      <c r="S39" s="25" t="s">
        <v>0</v>
      </c>
      <c r="T39" s="25" t="s">
        <v>0</v>
      </c>
      <c r="U39" s="25" t="s">
        <v>0</v>
      </c>
      <c r="V39" s="25" t="s">
        <v>0</v>
      </c>
      <c r="W39" s="25" t="s">
        <v>0</v>
      </c>
      <c r="X39" s="25" t="s">
        <v>0</v>
      </c>
    </row>
    <row r="40" spans="1:24" ht="27" hidden="1" customHeight="1" x14ac:dyDescent="0.35">
      <c r="A40" s="128">
        <v>4</v>
      </c>
      <c r="B40" s="128" t="s">
        <v>30</v>
      </c>
      <c r="C40" s="134" t="s">
        <v>131</v>
      </c>
      <c r="D40" s="142" t="s">
        <v>104</v>
      </c>
      <c r="E40" s="61" t="s">
        <v>234</v>
      </c>
      <c r="F40" s="134" t="s">
        <v>20</v>
      </c>
      <c r="G40" s="134" t="s">
        <v>206</v>
      </c>
      <c r="H40" s="134">
        <f>COUNTIF(L40:X40,"Đạt")</f>
        <v>13</v>
      </c>
      <c r="I40" s="137">
        <f>H40/13</f>
        <v>1</v>
      </c>
      <c r="J40" s="25" t="str">
        <f t="shared" ref="J40:K40" si="19">IF(OR(J41&gt;=98, J41="-"), "Đạt", "Chưa")</f>
        <v>Đạt</v>
      </c>
      <c r="K40" s="25" t="e">
        <f t="shared" si="19"/>
        <v>#DIV/0!</v>
      </c>
      <c r="L40" s="25" t="str">
        <f>IF(OR(L41&gt;=98, L41="-"), "Đạt", "Chưa")</f>
        <v>Đạt</v>
      </c>
      <c r="M40" s="25" t="str">
        <f t="shared" ref="M40:X40" si="20">IF(OR(M41&gt;=98, M41="-"), "Đạt", "Chưa")</f>
        <v>Đạt</v>
      </c>
      <c r="N40" s="25" t="str">
        <f t="shared" si="20"/>
        <v>Đạt</v>
      </c>
      <c r="O40" s="25" t="str">
        <f t="shared" si="20"/>
        <v>Đạt</v>
      </c>
      <c r="P40" s="25" t="str">
        <f t="shared" si="20"/>
        <v>Đạt</v>
      </c>
      <c r="Q40" s="25" t="str">
        <f t="shared" si="20"/>
        <v>Đạt</v>
      </c>
      <c r="R40" s="25" t="str">
        <f t="shared" si="20"/>
        <v>Đạt</v>
      </c>
      <c r="S40" s="25" t="str">
        <f t="shared" si="20"/>
        <v>Đạt</v>
      </c>
      <c r="T40" s="25" t="str">
        <f t="shared" si="20"/>
        <v>Đạt</v>
      </c>
      <c r="U40" s="25" t="str">
        <f t="shared" si="20"/>
        <v>Đạt</v>
      </c>
      <c r="V40" s="25" t="str">
        <f t="shared" si="20"/>
        <v>Đạt</v>
      </c>
      <c r="W40" s="25" t="str">
        <f t="shared" si="20"/>
        <v>Đạt</v>
      </c>
      <c r="X40" s="25" t="str">
        <f t="shared" si="20"/>
        <v>Đạt</v>
      </c>
    </row>
    <row r="41" spans="1:24" ht="24" hidden="1" customHeight="1" x14ac:dyDescent="0.35">
      <c r="A41" s="129"/>
      <c r="B41" s="129"/>
      <c r="C41" s="135"/>
      <c r="D41" s="143"/>
      <c r="E41" s="9" t="s">
        <v>19</v>
      </c>
      <c r="F41" s="135"/>
      <c r="G41" s="135"/>
      <c r="H41" s="135"/>
      <c r="I41" s="138"/>
      <c r="J41" s="26">
        <f t="shared" ref="J41:K41" si="21">J42/J43*100</f>
        <v>99.624811788808529</v>
      </c>
      <c r="K41" s="26" t="e">
        <f t="shared" si="21"/>
        <v>#DIV/0!</v>
      </c>
      <c r="L41" s="26">
        <f>L42/L43*100</f>
        <v>100</v>
      </c>
      <c r="M41" s="26">
        <f t="shared" ref="M41:X41" si="22">M42/M43*100</f>
        <v>99.56379498364231</v>
      </c>
      <c r="N41" s="26">
        <f t="shared" si="22"/>
        <v>99.933833259814733</v>
      </c>
      <c r="O41" s="26">
        <f t="shared" si="22"/>
        <v>99.964285714285722</v>
      </c>
      <c r="P41" s="26">
        <f t="shared" si="22"/>
        <v>99.894957983193279</v>
      </c>
      <c r="Q41" s="26">
        <f t="shared" si="22"/>
        <v>99.357891179452523</v>
      </c>
      <c r="R41" s="26">
        <f t="shared" si="22"/>
        <v>98.962962962962962</v>
      </c>
      <c r="S41" s="26">
        <f t="shared" si="22"/>
        <v>98.841354723707667</v>
      </c>
      <c r="T41" s="26">
        <f t="shared" si="22"/>
        <v>98.887587822014055</v>
      </c>
      <c r="U41" s="26">
        <f t="shared" si="22"/>
        <v>98.801198801198794</v>
      </c>
      <c r="V41" s="26">
        <f t="shared" si="22"/>
        <v>99.142244460328811</v>
      </c>
      <c r="W41" s="26">
        <f t="shared" si="22"/>
        <v>99.854061942597696</v>
      </c>
      <c r="X41" s="26">
        <f t="shared" si="22"/>
        <v>99.876998769987708</v>
      </c>
    </row>
    <row r="42" spans="1:24" ht="32.5" hidden="1" customHeight="1" x14ac:dyDescent="0.35">
      <c r="A42" s="129"/>
      <c r="B42" s="129"/>
      <c r="C42" s="135"/>
      <c r="D42" s="143"/>
      <c r="E42" s="9" t="s">
        <v>177</v>
      </c>
      <c r="F42" s="135"/>
      <c r="G42" s="135"/>
      <c r="H42" s="135"/>
      <c r="I42" s="138"/>
      <c r="J42" s="56">
        <f>SUM(L42:X42)</f>
        <v>40361</v>
      </c>
      <c r="K42" s="47"/>
      <c r="L42" s="25">
        <v>3445</v>
      </c>
      <c r="M42" s="25">
        <v>1826</v>
      </c>
      <c r="N42" s="25">
        <v>4531</v>
      </c>
      <c r="O42" s="25">
        <v>5598</v>
      </c>
      <c r="P42" s="25">
        <v>3804</v>
      </c>
      <c r="Q42" s="25">
        <v>2940</v>
      </c>
      <c r="R42" s="25">
        <v>3340</v>
      </c>
      <c r="S42" s="25">
        <v>2218</v>
      </c>
      <c r="T42" s="25">
        <v>1689</v>
      </c>
      <c r="U42" s="25">
        <v>989</v>
      </c>
      <c r="V42" s="25">
        <v>1387</v>
      </c>
      <c r="W42" s="41">
        <v>6158</v>
      </c>
      <c r="X42" s="41">
        <v>2436</v>
      </c>
    </row>
    <row r="43" spans="1:24" ht="23.5" hidden="1" customHeight="1" x14ac:dyDescent="0.35">
      <c r="A43" s="130"/>
      <c r="B43" s="130"/>
      <c r="C43" s="136"/>
      <c r="D43" s="144"/>
      <c r="E43" s="9" t="s">
        <v>31</v>
      </c>
      <c r="F43" s="136"/>
      <c r="G43" s="136"/>
      <c r="H43" s="136"/>
      <c r="I43" s="139"/>
      <c r="J43" s="56">
        <f>SUM(L43:X43)</f>
        <v>40513</v>
      </c>
      <c r="K43" s="47"/>
      <c r="L43" s="25">
        <v>3445</v>
      </c>
      <c r="M43" s="25">
        <v>1834</v>
      </c>
      <c r="N43" s="25">
        <v>4534</v>
      </c>
      <c r="O43" s="25">
        <v>5600</v>
      </c>
      <c r="P43" s="25">
        <v>3808</v>
      </c>
      <c r="Q43" s="25">
        <v>2959</v>
      </c>
      <c r="R43" s="25">
        <v>3375</v>
      </c>
      <c r="S43" s="25">
        <v>2244</v>
      </c>
      <c r="T43" s="25">
        <v>1708</v>
      </c>
      <c r="U43" s="25">
        <v>1001</v>
      </c>
      <c r="V43" s="25">
        <v>1399</v>
      </c>
      <c r="W43" s="41">
        <v>6167</v>
      </c>
      <c r="X43" s="41">
        <v>2439</v>
      </c>
    </row>
    <row r="44" spans="1:24" ht="23.5" hidden="1" customHeight="1" x14ac:dyDescent="0.35">
      <c r="A44" s="128">
        <v>5</v>
      </c>
      <c r="B44" s="128" t="s">
        <v>32</v>
      </c>
      <c r="C44" s="134" t="s">
        <v>105</v>
      </c>
      <c r="D44" s="142" t="s">
        <v>134</v>
      </c>
      <c r="E44" s="61" t="s">
        <v>234</v>
      </c>
      <c r="F44" s="134" t="s">
        <v>20</v>
      </c>
      <c r="G44" s="134" t="s">
        <v>25</v>
      </c>
      <c r="H44" s="134">
        <f>COUNTIF(L44:X44,"Đạt")</f>
        <v>13</v>
      </c>
      <c r="I44" s="137">
        <f>H44/13</f>
        <v>1</v>
      </c>
      <c r="J44" s="25" t="str">
        <f t="shared" ref="J44:K44" si="23">IF(OR(J45&gt;=50, J45="-"), "Đạt", "Chưa")</f>
        <v>Đạt</v>
      </c>
      <c r="K44" s="25" t="e">
        <f t="shared" si="23"/>
        <v>#DIV/0!</v>
      </c>
      <c r="L44" s="25" t="str">
        <f>IF(OR(L45&gt;=50, L45="-"), "Đạt", "Chưa")</f>
        <v>Đạt</v>
      </c>
      <c r="M44" s="25" t="str">
        <f t="shared" ref="M44:X44" si="24">IF(OR(M45&gt;=50, M45="-"), "Đạt", "Chưa")</f>
        <v>Đạt</v>
      </c>
      <c r="N44" s="25" t="str">
        <f t="shared" si="24"/>
        <v>Đạt</v>
      </c>
      <c r="O44" s="25" t="str">
        <f t="shared" si="24"/>
        <v>Đạt</v>
      </c>
      <c r="P44" s="25" t="str">
        <f t="shared" si="24"/>
        <v>Đạt</v>
      </c>
      <c r="Q44" s="25" t="str">
        <f t="shared" si="24"/>
        <v>Đạt</v>
      </c>
      <c r="R44" s="25" t="str">
        <f t="shared" si="24"/>
        <v>Đạt</v>
      </c>
      <c r="S44" s="25" t="str">
        <f t="shared" si="24"/>
        <v>Đạt</v>
      </c>
      <c r="T44" s="25" t="str">
        <f t="shared" si="24"/>
        <v>Đạt</v>
      </c>
      <c r="U44" s="25" t="str">
        <f t="shared" si="24"/>
        <v>Đạt</v>
      </c>
      <c r="V44" s="25" t="str">
        <f t="shared" si="24"/>
        <v>Đạt</v>
      </c>
      <c r="W44" s="25" t="str">
        <f t="shared" si="24"/>
        <v>Đạt</v>
      </c>
      <c r="X44" s="25" t="str">
        <f t="shared" si="24"/>
        <v>Đạt</v>
      </c>
    </row>
    <row r="45" spans="1:24" ht="29.15" hidden="1" customHeight="1" x14ac:dyDescent="0.35">
      <c r="A45" s="129"/>
      <c r="B45" s="129"/>
      <c r="C45" s="135"/>
      <c r="D45" s="143"/>
      <c r="E45" s="9" t="s">
        <v>19</v>
      </c>
      <c r="F45" s="135"/>
      <c r="G45" s="135"/>
      <c r="H45" s="135"/>
      <c r="I45" s="138"/>
      <c r="J45" s="26">
        <f t="shared" ref="J45:K45" si="25">J46/J47*100</f>
        <v>84.615384615384613</v>
      </c>
      <c r="K45" s="26" t="e">
        <f t="shared" si="25"/>
        <v>#DIV/0!</v>
      </c>
      <c r="L45" s="26">
        <f>L46/L47*100</f>
        <v>75</v>
      </c>
      <c r="M45" s="26">
        <f t="shared" ref="M45:X45" si="26">M46/M47*100</f>
        <v>100</v>
      </c>
      <c r="N45" s="26">
        <f t="shared" si="26"/>
        <v>80</v>
      </c>
      <c r="O45" s="26">
        <f t="shared" si="26"/>
        <v>80</v>
      </c>
      <c r="P45" s="26">
        <f t="shared" si="26"/>
        <v>75</v>
      </c>
      <c r="Q45" s="26">
        <f t="shared" si="26"/>
        <v>75</v>
      </c>
      <c r="R45" s="26">
        <f t="shared" si="26"/>
        <v>80</v>
      </c>
      <c r="S45" s="26">
        <f t="shared" si="26"/>
        <v>75</v>
      </c>
      <c r="T45" s="26">
        <f t="shared" si="26"/>
        <v>100</v>
      </c>
      <c r="U45" s="26">
        <f t="shared" si="26"/>
        <v>100</v>
      </c>
      <c r="V45" s="26">
        <f t="shared" si="26"/>
        <v>100</v>
      </c>
      <c r="W45" s="26">
        <f t="shared" si="26"/>
        <v>80</v>
      </c>
      <c r="X45" s="26">
        <f t="shared" si="26"/>
        <v>100</v>
      </c>
    </row>
    <row r="46" spans="1:24" ht="29.15" hidden="1" customHeight="1" x14ac:dyDescent="0.35">
      <c r="A46" s="129"/>
      <c r="B46" s="129"/>
      <c r="C46" s="135"/>
      <c r="D46" s="143"/>
      <c r="E46" s="9" t="s">
        <v>33</v>
      </c>
      <c r="F46" s="135"/>
      <c r="G46" s="135"/>
      <c r="H46" s="135"/>
      <c r="I46" s="138"/>
      <c r="J46" s="56">
        <f>SUM(L46:X46)</f>
        <v>44</v>
      </c>
      <c r="K46" s="47"/>
      <c r="L46" s="67">
        <v>3</v>
      </c>
      <c r="M46" s="67">
        <v>3</v>
      </c>
      <c r="N46" s="74">
        <v>4</v>
      </c>
      <c r="O46" s="67">
        <v>4</v>
      </c>
      <c r="P46" s="67">
        <v>3</v>
      </c>
      <c r="Q46" s="67">
        <v>3</v>
      </c>
      <c r="R46" s="67">
        <v>4</v>
      </c>
      <c r="S46" s="67">
        <v>3</v>
      </c>
      <c r="T46" s="67">
        <v>3</v>
      </c>
      <c r="U46" s="74">
        <v>3</v>
      </c>
      <c r="V46" s="67">
        <v>3</v>
      </c>
      <c r="W46" s="74">
        <v>4</v>
      </c>
      <c r="X46" s="67">
        <v>4</v>
      </c>
    </row>
    <row r="47" spans="1:24" ht="29.15" hidden="1" customHeight="1" x14ac:dyDescent="0.35">
      <c r="A47" s="130"/>
      <c r="B47" s="130"/>
      <c r="C47" s="136"/>
      <c r="D47" s="144"/>
      <c r="E47" s="9" t="s">
        <v>34</v>
      </c>
      <c r="F47" s="136"/>
      <c r="G47" s="136"/>
      <c r="H47" s="136"/>
      <c r="I47" s="139"/>
      <c r="J47" s="56">
        <f>SUM(L47:X47)</f>
        <v>52</v>
      </c>
      <c r="K47" s="47"/>
      <c r="L47" s="67">
        <v>4</v>
      </c>
      <c r="M47" s="67">
        <v>3</v>
      </c>
      <c r="N47" s="67">
        <v>5</v>
      </c>
      <c r="O47" s="67">
        <v>5</v>
      </c>
      <c r="P47" s="67">
        <v>4</v>
      </c>
      <c r="Q47" s="67">
        <v>4</v>
      </c>
      <c r="R47" s="67">
        <v>5</v>
      </c>
      <c r="S47" s="67">
        <v>4</v>
      </c>
      <c r="T47" s="67">
        <v>3</v>
      </c>
      <c r="U47" s="67">
        <v>3</v>
      </c>
      <c r="V47" s="67">
        <v>3</v>
      </c>
      <c r="W47" s="74">
        <v>5</v>
      </c>
      <c r="X47" s="67">
        <v>4</v>
      </c>
    </row>
    <row r="48" spans="1:24" ht="54" hidden="1" customHeight="1" x14ac:dyDescent="0.35">
      <c r="A48" s="140">
        <v>6</v>
      </c>
      <c r="B48" s="140" t="s">
        <v>35</v>
      </c>
      <c r="C48" s="47" t="s">
        <v>36</v>
      </c>
      <c r="D48" s="48" t="s">
        <v>135</v>
      </c>
      <c r="E48" s="9" t="str">
        <f>VLOOKUP(C48,DMTC,3,0)</f>
        <v>Nhà văn hóa xã</v>
      </c>
      <c r="F48" s="47" t="s">
        <v>15</v>
      </c>
      <c r="G48" s="47" t="s">
        <v>0</v>
      </c>
      <c r="H48" s="56">
        <f t="shared" ref="H48:H49" si="27">COUNTIF(L48:X48,"Đạt")</f>
        <v>13</v>
      </c>
      <c r="I48" s="62">
        <f t="shared" ref="I48:I59" si="28">H48/13</f>
        <v>1</v>
      </c>
      <c r="J48" s="56"/>
      <c r="K48" s="47" t="s">
        <v>0</v>
      </c>
      <c r="L48" s="25" t="s">
        <v>0</v>
      </c>
      <c r="M48" s="25" t="s">
        <v>0</v>
      </c>
      <c r="N48" s="25" t="s">
        <v>0</v>
      </c>
      <c r="O48" s="25" t="s">
        <v>0</v>
      </c>
      <c r="P48" s="25" t="s">
        <v>0</v>
      </c>
      <c r="Q48" s="25" t="s">
        <v>0</v>
      </c>
      <c r="R48" s="25" t="s">
        <v>0</v>
      </c>
      <c r="S48" s="25" t="s">
        <v>0</v>
      </c>
      <c r="T48" s="25" t="s">
        <v>0</v>
      </c>
      <c r="U48" s="25" t="s">
        <v>0</v>
      </c>
      <c r="V48" s="25" t="s">
        <v>0</v>
      </c>
      <c r="W48" s="25" t="s">
        <v>0</v>
      </c>
      <c r="X48" s="25" t="s">
        <v>0</v>
      </c>
    </row>
    <row r="49" spans="1:24" ht="54.65" hidden="1" customHeight="1" x14ac:dyDescent="0.35">
      <c r="A49" s="140"/>
      <c r="B49" s="140"/>
      <c r="C49" s="47" t="s">
        <v>37</v>
      </c>
      <c r="D49" s="48" t="s">
        <v>136</v>
      </c>
      <c r="E49" s="9" t="str">
        <f>VLOOKUP(C49,DMTC,3,0)</f>
        <v>Điểm vui chơi giải trí cho người già và trẻ em</v>
      </c>
      <c r="F49" s="47" t="s">
        <v>15</v>
      </c>
      <c r="G49" s="56" t="s">
        <v>0</v>
      </c>
      <c r="H49" s="56">
        <f t="shared" si="27"/>
        <v>13</v>
      </c>
      <c r="I49" s="62">
        <f t="shared" si="28"/>
        <v>1</v>
      </c>
      <c r="J49" s="56"/>
      <c r="K49" s="47" t="s">
        <v>0</v>
      </c>
      <c r="L49" s="25" t="s">
        <v>0</v>
      </c>
      <c r="M49" s="25" t="s">
        <v>0</v>
      </c>
      <c r="N49" s="25" t="s">
        <v>0</v>
      </c>
      <c r="O49" s="25" t="s">
        <v>0</v>
      </c>
      <c r="P49" s="25" t="s">
        <v>0</v>
      </c>
      <c r="Q49" s="25" t="s">
        <v>0</v>
      </c>
      <c r="R49" s="25" t="s">
        <v>0</v>
      </c>
      <c r="S49" s="25" t="s">
        <v>0</v>
      </c>
      <c r="T49" s="25" t="s">
        <v>0</v>
      </c>
      <c r="U49" s="25" t="s">
        <v>0</v>
      </c>
      <c r="V49" s="25" t="s">
        <v>0</v>
      </c>
      <c r="W49" s="25" t="s">
        <v>0</v>
      </c>
      <c r="X49" s="25" t="s">
        <v>0</v>
      </c>
    </row>
    <row r="50" spans="1:24" ht="22.5" hidden="1" customHeight="1" x14ac:dyDescent="0.35">
      <c r="A50" s="140"/>
      <c r="B50" s="140"/>
      <c r="C50" s="134" t="s">
        <v>38</v>
      </c>
      <c r="D50" s="134" t="s">
        <v>137</v>
      </c>
      <c r="E50" s="9" t="s">
        <v>234</v>
      </c>
      <c r="F50" s="134" t="s">
        <v>20</v>
      </c>
      <c r="G50" s="131">
        <v>1</v>
      </c>
      <c r="H50" s="134">
        <f t="shared" ref="H50:H59" si="29">COUNTIF(L50:X50,"Đạt")</f>
        <v>13</v>
      </c>
      <c r="I50" s="137">
        <f t="shared" si="28"/>
        <v>1</v>
      </c>
      <c r="J50" s="25" t="str">
        <f t="shared" ref="J50:K50" si="30">IF(OR(J51&gt;=100, J51="-"), "Đạt", "Chưa")</f>
        <v>Đạt</v>
      </c>
      <c r="K50" s="25" t="e">
        <f t="shared" si="30"/>
        <v>#DIV/0!</v>
      </c>
      <c r="L50" s="25" t="str">
        <f>IF(OR(L51&gt;=100, L51="-"), "Đạt", "Chưa")</f>
        <v>Đạt</v>
      </c>
      <c r="M50" s="25" t="str">
        <f t="shared" ref="M50:X50" si="31">IF(OR(M51&gt;=100, M51="-"), "Đạt", "Chưa")</f>
        <v>Đạt</v>
      </c>
      <c r="N50" s="25" t="str">
        <f t="shared" si="31"/>
        <v>Đạt</v>
      </c>
      <c r="O50" s="25" t="str">
        <f t="shared" si="31"/>
        <v>Đạt</v>
      </c>
      <c r="P50" s="25" t="str">
        <f t="shared" si="31"/>
        <v>Đạt</v>
      </c>
      <c r="Q50" s="25" t="str">
        <f t="shared" si="31"/>
        <v>Đạt</v>
      </c>
      <c r="R50" s="25" t="str">
        <f t="shared" si="31"/>
        <v>Đạt</v>
      </c>
      <c r="S50" s="25" t="str">
        <f t="shared" si="31"/>
        <v>Đạt</v>
      </c>
      <c r="T50" s="25" t="str">
        <f t="shared" si="31"/>
        <v>Đạt</v>
      </c>
      <c r="U50" s="25" t="str">
        <f t="shared" si="31"/>
        <v>Đạt</v>
      </c>
      <c r="V50" s="25" t="str">
        <f t="shared" si="31"/>
        <v>Đạt</v>
      </c>
      <c r="W50" s="25" t="str">
        <f t="shared" si="31"/>
        <v>Đạt</v>
      </c>
      <c r="X50" s="25" t="str">
        <f t="shared" si="31"/>
        <v>Đạt</v>
      </c>
    </row>
    <row r="51" spans="1:24" ht="21" hidden="1" customHeight="1" x14ac:dyDescent="0.35">
      <c r="A51" s="140"/>
      <c r="B51" s="140"/>
      <c r="C51" s="135"/>
      <c r="D51" s="135"/>
      <c r="E51" s="9" t="s">
        <v>19</v>
      </c>
      <c r="F51" s="135"/>
      <c r="G51" s="132"/>
      <c r="H51" s="135"/>
      <c r="I51" s="138"/>
      <c r="J51" s="26">
        <f t="shared" ref="J51:K51" si="32">J52/J53*100</f>
        <v>100</v>
      </c>
      <c r="K51" s="26" t="e">
        <f t="shared" si="32"/>
        <v>#DIV/0!</v>
      </c>
      <c r="L51" s="26">
        <f>L52/L53*100</f>
        <v>100</v>
      </c>
      <c r="M51" s="26">
        <f t="shared" ref="M51:X51" si="33">M52/M53*100</f>
        <v>100</v>
      </c>
      <c r="N51" s="26">
        <f t="shared" si="33"/>
        <v>100</v>
      </c>
      <c r="O51" s="26">
        <f t="shared" si="33"/>
        <v>100</v>
      </c>
      <c r="P51" s="26">
        <f t="shared" si="33"/>
        <v>100</v>
      </c>
      <c r="Q51" s="26">
        <f t="shared" si="33"/>
        <v>100</v>
      </c>
      <c r="R51" s="26">
        <f t="shared" si="33"/>
        <v>100</v>
      </c>
      <c r="S51" s="26">
        <f t="shared" si="33"/>
        <v>100</v>
      </c>
      <c r="T51" s="26">
        <f t="shared" si="33"/>
        <v>100</v>
      </c>
      <c r="U51" s="26">
        <f t="shared" si="33"/>
        <v>100</v>
      </c>
      <c r="V51" s="26">
        <f t="shared" si="33"/>
        <v>100</v>
      </c>
      <c r="W51" s="26">
        <f t="shared" si="33"/>
        <v>100</v>
      </c>
      <c r="X51" s="26">
        <f t="shared" si="33"/>
        <v>100</v>
      </c>
    </row>
    <row r="52" spans="1:24" ht="21" hidden="1" customHeight="1" x14ac:dyDescent="0.35">
      <c r="A52" s="140"/>
      <c r="B52" s="140"/>
      <c r="C52" s="135"/>
      <c r="D52" s="135"/>
      <c r="E52" s="9" t="s">
        <v>178</v>
      </c>
      <c r="F52" s="135"/>
      <c r="G52" s="132"/>
      <c r="H52" s="135"/>
      <c r="I52" s="138"/>
      <c r="J52" s="56">
        <f>SUM(L52:X52)</f>
        <v>63</v>
      </c>
      <c r="K52" s="47"/>
      <c r="L52" s="25">
        <v>5</v>
      </c>
      <c r="M52" s="25">
        <v>5</v>
      </c>
      <c r="N52" s="25">
        <v>5</v>
      </c>
      <c r="O52" s="25">
        <v>6</v>
      </c>
      <c r="P52" s="25">
        <v>4</v>
      </c>
      <c r="Q52" s="25">
        <v>6</v>
      </c>
      <c r="R52" s="25">
        <v>6</v>
      </c>
      <c r="S52" s="25">
        <v>3</v>
      </c>
      <c r="T52" s="25">
        <v>4</v>
      </c>
      <c r="U52" s="25">
        <v>3</v>
      </c>
      <c r="V52" s="25">
        <v>4</v>
      </c>
      <c r="W52" s="41">
        <v>8</v>
      </c>
      <c r="X52" s="41">
        <v>4</v>
      </c>
    </row>
    <row r="53" spans="1:24" ht="20.149999999999999" hidden="1" customHeight="1" x14ac:dyDescent="0.35">
      <c r="A53" s="140"/>
      <c r="B53" s="140"/>
      <c r="C53" s="136"/>
      <c r="D53" s="136"/>
      <c r="E53" s="9" t="s">
        <v>39</v>
      </c>
      <c r="F53" s="136"/>
      <c r="G53" s="133"/>
      <c r="H53" s="136"/>
      <c r="I53" s="139"/>
      <c r="J53" s="56">
        <f>SUM(L53:X53)</f>
        <v>63</v>
      </c>
      <c r="K53" s="47"/>
      <c r="L53" s="25">
        <v>5</v>
      </c>
      <c r="M53" s="25">
        <v>5</v>
      </c>
      <c r="N53" s="25">
        <v>5</v>
      </c>
      <c r="O53" s="25">
        <v>6</v>
      </c>
      <c r="P53" s="25">
        <v>4</v>
      </c>
      <c r="Q53" s="25">
        <v>6</v>
      </c>
      <c r="R53" s="25">
        <v>6</v>
      </c>
      <c r="S53" s="25">
        <v>3</v>
      </c>
      <c r="T53" s="25">
        <v>4</v>
      </c>
      <c r="U53" s="25">
        <v>3</v>
      </c>
      <c r="V53" s="25">
        <v>4</v>
      </c>
      <c r="W53" s="41">
        <v>8</v>
      </c>
      <c r="X53" s="41">
        <v>4</v>
      </c>
    </row>
    <row r="54" spans="1:24" ht="99.65" hidden="1" customHeight="1" x14ac:dyDescent="0.35">
      <c r="A54" s="46">
        <v>7</v>
      </c>
      <c r="B54" s="46" t="s">
        <v>40</v>
      </c>
      <c r="C54" s="47">
        <v>7</v>
      </c>
      <c r="D54" s="48" t="s">
        <v>138</v>
      </c>
      <c r="E54" s="9" t="str">
        <f>VLOOKUP(C54,DMTC,3,0)</f>
        <v>Cơ sở hạ tầng thương mại nông thôn</v>
      </c>
      <c r="F54" s="47" t="s">
        <v>15</v>
      </c>
      <c r="G54" s="47" t="s">
        <v>0</v>
      </c>
      <c r="H54" s="56">
        <f t="shared" si="29"/>
        <v>13</v>
      </c>
      <c r="I54" s="62">
        <f t="shared" si="28"/>
        <v>1</v>
      </c>
      <c r="J54" s="56"/>
      <c r="K54" s="47" t="s">
        <v>0</v>
      </c>
      <c r="L54" s="25" t="s">
        <v>0</v>
      </c>
      <c r="M54" s="25" t="s">
        <v>0</v>
      </c>
      <c r="N54" s="25" t="s">
        <v>0</v>
      </c>
      <c r="O54" s="25" t="s">
        <v>0</v>
      </c>
      <c r="P54" s="25" t="s">
        <v>0</v>
      </c>
      <c r="Q54" s="25" t="s">
        <v>0</v>
      </c>
      <c r="R54" s="25" t="s">
        <v>0</v>
      </c>
      <c r="S54" s="25" t="s">
        <v>0</v>
      </c>
      <c r="T54" s="25" t="s">
        <v>0</v>
      </c>
      <c r="U54" s="25" t="s">
        <v>0</v>
      </c>
      <c r="V54" s="25" t="s">
        <v>0</v>
      </c>
      <c r="W54" s="25" t="s">
        <v>0</v>
      </c>
      <c r="X54" s="25" t="s">
        <v>0</v>
      </c>
    </row>
    <row r="55" spans="1:24" ht="21.65" hidden="1" customHeight="1" x14ac:dyDescent="0.35">
      <c r="A55" s="140">
        <v>8</v>
      </c>
      <c r="B55" s="140" t="s">
        <v>41</v>
      </c>
      <c r="C55" s="47" t="s">
        <v>42</v>
      </c>
      <c r="D55" s="49" t="s">
        <v>139</v>
      </c>
      <c r="E55" s="9" t="str">
        <f>VLOOKUP(C55,DMTC,3,0)</f>
        <v>Điểm phục vụ bưu chính xã</v>
      </c>
      <c r="F55" s="47" t="s">
        <v>15</v>
      </c>
      <c r="G55" s="47" t="s">
        <v>0</v>
      </c>
      <c r="H55" s="56">
        <f t="shared" si="29"/>
        <v>13</v>
      </c>
      <c r="I55" s="62">
        <f t="shared" si="28"/>
        <v>1</v>
      </c>
      <c r="J55" s="56"/>
      <c r="K55" s="47" t="s">
        <v>0</v>
      </c>
      <c r="L55" s="25" t="s">
        <v>0</v>
      </c>
      <c r="M55" s="25" t="s">
        <v>0</v>
      </c>
      <c r="N55" s="25" t="s">
        <v>0</v>
      </c>
      <c r="O55" s="25" t="s">
        <v>0</v>
      </c>
      <c r="P55" s="25" t="s">
        <v>0</v>
      </c>
      <c r="Q55" s="25" t="s">
        <v>0</v>
      </c>
      <c r="R55" s="25" t="s">
        <v>0</v>
      </c>
      <c r="S55" s="25" t="s">
        <v>0</v>
      </c>
      <c r="T55" s="25" t="s">
        <v>0</v>
      </c>
      <c r="U55" s="25" t="s">
        <v>0</v>
      </c>
      <c r="V55" s="25" t="s">
        <v>0</v>
      </c>
      <c r="W55" s="25" t="s">
        <v>0</v>
      </c>
      <c r="X55" s="25" t="s">
        <v>0</v>
      </c>
    </row>
    <row r="56" spans="1:24" ht="21.65" hidden="1" customHeight="1" x14ac:dyDescent="0.35">
      <c r="A56" s="140"/>
      <c r="B56" s="140"/>
      <c r="C56" s="47" t="s">
        <v>43</v>
      </c>
      <c r="D56" s="49" t="s">
        <v>140</v>
      </c>
      <c r="E56" s="9" t="str">
        <f>VLOOKUP(C56,DMTC,3,0)</f>
        <v>Dịch vụ viễn thông, internet</v>
      </c>
      <c r="F56" s="47" t="s">
        <v>15</v>
      </c>
      <c r="G56" s="47" t="s">
        <v>0</v>
      </c>
      <c r="H56" s="56">
        <f t="shared" si="29"/>
        <v>13</v>
      </c>
      <c r="I56" s="62">
        <f t="shared" si="28"/>
        <v>1</v>
      </c>
      <c r="J56" s="56"/>
      <c r="K56" s="47" t="s">
        <v>0</v>
      </c>
      <c r="L56" s="25" t="s">
        <v>0</v>
      </c>
      <c r="M56" s="25" t="s">
        <v>0</v>
      </c>
      <c r="N56" s="25" t="s">
        <v>0</v>
      </c>
      <c r="O56" s="25" t="s">
        <v>0</v>
      </c>
      <c r="P56" s="25" t="s">
        <v>0</v>
      </c>
      <c r="Q56" s="25" t="s">
        <v>0</v>
      </c>
      <c r="R56" s="25" t="s">
        <v>0</v>
      </c>
      <c r="S56" s="25" t="s">
        <v>0</v>
      </c>
      <c r="T56" s="25" t="s">
        <v>0</v>
      </c>
      <c r="U56" s="25" t="s">
        <v>0</v>
      </c>
      <c r="V56" s="25" t="s">
        <v>0</v>
      </c>
      <c r="W56" s="25" t="s">
        <v>0</v>
      </c>
      <c r="X56" s="25" t="s">
        <v>0</v>
      </c>
    </row>
    <row r="57" spans="1:24" ht="34" hidden="1" customHeight="1" x14ac:dyDescent="0.35">
      <c r="A57" s="140"/>
      <c r="B57" s="140"/>
      <c r="C57" s="47" t="s">
        <v>44</v>
      </c>
      <c r="D57" s="49" t="s">
        <v>141</v>
      </c>
      <c r="E57" s="9" t="str">
        <f>VLOOKUP(C57,DMTC,3,0)</f>
        <v>Đài truyền thanh xã</v>
      </c>
      <c r="F57" s="47" t="s">
        <v>15</v>
      </c>
      <c r="G57" s="47" t="s">
        <v>0</v>
      </c>
      <c r="H57" s="56">
        <f t="shared" si="29"/>
        <v>13</v>
      </c>
      <c r="I57" s="62">
        <f t="shared" si="28"/>
        <v>1</v>
      </c>
      <c r="J57" s="56"/>
      <c r="K57" s="47" t="s">
        <v>0</v>
      </c>
      <c r="L57" s="25" t="s">
        <v>0</v>
      </c>
      <c r="M57" s="25" t="s">
        <v>0</v>
      </c>
      <c r="N57" s="25" t="s">
        <v>0</v>
      </c>
      <c r="O57" s="25" t="s">
        <v>0</v>
      </c>
      <c r="P57" s="25" t="s">
        <v>0</v>
      </c>
      <c r="Q57" s="25" t="s">
        <v>0</v>
      </c>
      <c r="R57" s="25" t="s">
        <v>0</v>
      </c>
      <c r="S57" s="25" t="s">
        <v>0</v>
      </c>
      <c r="T57" s="25" t="s">
        <v>0</v>
      </c>
      <c r="U57" s="25" t="s">
        <v>0</v>
      </c>
      <c r="V57" s="25" t="s">
        <v>0</v>
      </c>
      <c r="W57" s="25" t="s">
        <v>0</v>
      </c>
      <c r="X57" s="25" t="s">
        <v>0</v>
      </c>
    </row>
    <row r="58" spans="1:24" ht="36" hidden="1" customHeight="1" x14ac:dyDescent="0.35">
      <c r="A58" s="140"/>
      <c r="B58" s="140"/>
      <c r="C58" s="47" t="s">
        <v>45</v>
      </c>
      <c r="D58" s="49" t="s">
        <v>142</v>
      </c>
      <c r="E58" s="9" t="str">
        <f>VLOOKUP(C58,DMTC,3,0)</f>
        <v>Ứng dụng CNTT</v>
      </c>
      <c r="F58" s="47" t="s">
        <v>15</v>
      </c>
      <c r="G58" s="47" t="s">
        <v>0</v>
      </c>
      <c r="H58" s="56">
        <f t="shared" si="29"/>
        <v>13</v>
      </c>
      <c r="I58" s="62">
        <f t="shared" si="28"/>
        <v>1</v>
      </c>
      <c r="J58" s="56"/>
      <c r="K58" s="47" t="s">
        <v>0</v>
      </c>
      <c r="L58" s="25" t="s">
        <v>0</v>
      </c>
      <c r="M58" s="25" t="s">
        <v>0</v>
      </c>
      <c r="N58" s="25" t="s">
        <v>0</v>
      </c>
      <c r="O58" s="25" t="s">
        <v>0</v>
      </c>
      <c r="P58" s="25" t="s">
        <v>0</v>
      </c>
      <c r="Q58" s="25" t="s">
        <v>0</v>
      </c>
      <c r="R58" s="25" t="s">
        <v>0</v>
      </c>
      <c r="S58" s="25" t="s">
        <v>0</v>
      </c>
      <c r="T58" s="25" t="s">
        <v>0</v>
      </c>
      <c r="U58" s="25" t="s">
        <v>0</v>
      </c>
      <c r="V58" s="25" t="s">
        <v>0</v>
      </c>
      <c r="W58" s="25" t="s">
        <v>0</v>
      </c>
      <c r="X58" s="25" t="s">
        <v>0</v>
      </c>
    </row>
    <row r="59" spans="1:24" ht="29" hidden="1" customHeight="1" x14ac:dyDescent="0.35">
      <c r="A59" s="128">
        <v>9</v>
      </c>
      <c r="B59" s="128" t="s">
        <v>46</v>
      </c>
      <c r="C59" s="134" t="s">
        <v>143</v>
      </c>
      <c r="D59" s="145" t="s">
        <v>145</v>
      </c>
      <c r="E59" s="9" t="s">
        <v>234</v>
      </c>
      <c r="F59" s="134" t="s">
        <v>20</v>
      </c>
      <c r="G59" s="131">
        <v>0</v>
      </c>
      <c r="H59" s="134">
        <f t="shared" si="29"/>
        <v>13</v>
      </c>
      <c r="I59" s="137">
        <f t="shared" si="28"/>
        <v>1</v>
      </c>
      <c r="J59" s="25" t="str">
        <f t="shared" ref="J59:K59" si="34">IF(OR(J60&gt;=0, J60="-"), "Đạt", "Chưa")</f>
        <v>Đạt</v>
      </c>
      <c r="K59" s="25" t="str">
        <f t="shared" si="34"/>
        <v>Đạt</v>
      </c>
      <c r="L59" s="25" t="str">
        <f>IF(OR(L60&gt;=0, L60="-"), "Đạt", "Chưa")</f>
        <v>Đạt</v>
      </c>
      <c r="M59" s="25" t="str">
        <f t="shared" ref="M59:X59" si="35">IF(OR(M60&gt;=0, M60="-"), "Đạt", "Chưa")</f>
        <v>Đạt</v>
      </c>
      <c r="N59" s="25" t="str">
        <f t="shared" si="35"/>
        <v>Đạt</v>
      </c>
      <c r="O59" s="25" t="str">
        <f t="shared" si="35"/>
        <v>Đạt</v>
      </c>
      <c r="P59" s="25" t="str">
        <f t="shared" si="35"/>
        <v>Đạt</v>
      </c>
      <c r="Q59" s="25" t="str">
        <f t="shared" si="35"/>
        <v>Đạt</v>
      </c>
      <c r="R59" s="25" t="str">
        <f t="shared" si="35"/>
        <v>Đạt</v>
      </c>
      <c r="S59" s="25" t="str">
        <f t="shared" si="35"/>
        <v>Đạt</v>
      </c>
      <c r="T59" s="25" t="str">
        <f t="shared" si="35"/>
        <v>Đạt</v>
      </c>
      <c r="U59" s="25" t="str">
        <f t="shared" si="35"/>
        <v>Đạt</v>
      </c>
      <c r="V59" s="25" t="str">
        <f t="shared" si="35"/>
        <v>Đạt</v>
      </c>
      <c r="W59" s="25" t="str">
        <f t="shared" si="35"/>
        <v>Đạt</v>
      </c>
      <c r="X59" s="25" t="str">
        <f t="shared" si="35"/>
        <v>Đạt</v>
      </c>
    </row>
    <row r="60" spans="1:24" ht="21.65" hidden="1" customHeight="1" x14ac:dyDescent="0.35">
      <c r="A60" s="129"/>
      <c r="B60" s="129"/>
      <c r="C60" s="135"/>
      <c r="D60" s="146"/>
      <c r="E60" s="9" t="s">
        <v>19</v>
      </c>
      <c r="F60" s="135"/>
      <c r="G60" s="132"/>
      <c r="H60" s="135"/>
      <c r="I60" s="138"/>
      <c r="J60" s="58">
        <f>J61/J62*100</f>
        <v>0</v>
      </c>
      <c r="K60" s="47">
        <v>0</v>
      </c>
      <c r="L60" s="26">
        <f>L61/L62*100</f>
        <v>0</v>
      </c>
      <c r="M60" s="26">
        <f t="shared" ref="M60:X60" si="36">M61/M62*100</f>
        <v>0</v>
      </c>
      <c r="N60" s="26">
        <f t="shared" si="36"/>
        <v>0</v>
      </c>
      <c r="O60" s="26">
        <f t="shared" si="36"/>
        <v>0</v>
      </c>
      <c r="P60" s="26">
        <f t="shared" si="36"/>
        <v>0</v>
      </c>
      <c r="Q60" s="26">
        <f t="shared" si="36"/>
        <v>0</v>
      </c>
      <c r="R60" s="26">
        <f t="shared" si="36"/>
        <v>0</v>
      </c>
      <c r="S60" s="26">
        <f t="shared" si="36"/>
        <v>0</v>
      </c>
      <c r="T60" s="26">
        <f t="shared" si="36"/>
        <v>0</v>
      </c>
      <c r="U60" s="26">
        <f t="shared" si="36"/>
        <v>0</v>
      </c>
      <c r="V60" s="26">
        <f t="shared" si="36"/>
        <v>0</v>
      </c>
      <c r="W60" s="26">
        <f t="shared" si="36"/>
        <v>0</v>
      </c>
      <c r="X60" s="26">
        <f t="shared" si="36"/>
        <v>0</v>
      </c>
    </row>
    <row r="61" spans="1:24" ht="21.65" hidden="1" customHeight="1" x14ac:dyDescent="0.35">
      <c r="A61" s="129"/>
      <c r="B61" s="129"/>
      <c r="C61" s="135"/>
      <c r="D61" s="146"/>
      <c r="E61" s="9" t="s">
        <v>179</v>
      </c>
      <c r="F61" s="135"/>
      <c r="G61" s="132"/>
      <c r="H61" s="135"/>
      <c r="I61" s="138"/>
      <c r="J61" s="56">
        <f>SUM(L61:X61)</f>
        <v>0</v>
      </c>
      <c r="K61" s="47"/>
      <c r="L61" s="25">
        <v>0</v>
      </c>
      <c r="M61" s="25">
        <v>0</v>
      </c>
      <c r="N61" s="25">
        <v>0</v>
      </c>
      <c r="O61" s="25">
        <v>0</v>
      </c>
      <c r="P61" s="25">
        <v>0</v>
      </c>
      <c r="Q61" s="25">
        <v>0</v>
      </c>
      <c r="R61" s="25">
        <v>0</v>
      </c>
      <c r="S61" s="25">
        <v>0</v>
      </c>
      <c r="T61" s="25">
        <v>0</v>
      </c>
      <c r="U61" s="25">
        <v>0</v>
      </c>
      <c r="V61" s="25">
        <v>0</v>
      </c>
      <c r="W61" s="41">
        <v>0</v>
      </c>
      <c r="X61" s="41">
        <v>0</v>
      </c>
    </row>
    <row r="62" spans="1:24" ht="21.65" hidden="1" customHeight="1" x14ac:dyDescent="0.35">
      <c r="A62" s="129"/>
      <c r="B62" s="129"/>
      <c r="C62" s="136"/>
      <c r="D62" s="147"/>
      <c r="E62" s="9" t="s">
        <v>31</v>
      </c>
      <c r="F62" s="136"/>
      <c r="G62" s="133"/>
      <c r="H62" s="136"/>
      <c r="I62" s="139"/>
      <c r="J62" s="56">
        <f>SUM(L62:X62)</f>
        <v>40513</v>
      </c>
      <c r="K62" s="47"/>
      <c r="L62" s="25">
        <f>L66</f>
        <v>3445</v>
      </c>
      <c r="M62" s="25">
        <v>1834</v>
      </c>
      <c r="N62" s="25">
        <v>4534</v>
      </c>
      <c r="O62" s="25">
        <v>5600</v>
      </c>
      <c r="P62" s="25">
        <v>3808</v>
      </c>
      <c r="Q62" s="25">
        <v>2959</v>
      </c>
      <c r="R62" s="25">
        <v>3375</v>
      </c>
      <c r="S62" s="25">
        <v>2244</v>
      </c>
      <c r="T62" s="25">
        <v>1708</v>
      </c>
      <c r="U62" s="25">
        <v>1001</v>
      </c>
      <c r="V62" s="25">
        <v>1399</v>
      </c>
      <c r="W62" s="41">
        <v>6167</v>
      </c>
      <c r="X62" s="41">
        <v>2439</v>
      </c>
    </row>
    <row r="63" spans="1:24" ht="21.65" hidden="1" customHeight="1" x14ac:dyDescent="0.35">
      <c r="A63" s="129"/>
      <c r="B63" s="129"/>
      <c r="C63" s="134" t="s">
        <v>144</v>
      </c>
      <c r="D63" s="134" t="s">
        <v>47</v>
      </c>
      <c r="E63" s="9" t="s">
        <v>234</v>
      </c>
      <c r="F63" s="134" t="s">
        <v>20</v>
      </c>
      <c r="G63" s="134" t="s">
        <v>48</v>
      </c>
      <c r="H63" s="134">
        <f t="shared" ref="H63" si="37">COUNTIF(L63:X63,"Đạt")</f>
        <v>13</v>
      </c>
      <c r="I63" s="137">
        <f t="shared" ref="I63" si="38">H63/13</f>
        <v>1</v>
      </c>
      <c r="J63" s="25" t="str">
        <f t="shared" ref="J63:K63" si="39">IF(OR(J64&gt;=0, J64="-"), "Đạt", "Chưa")</f>
        <v>Đạt</v>
      </c>
      <c r="K63" s="25" t="e">
        <f t="shared" si="39"/>
        <v>#DIV/0!</v>
      </c>
      <c r="L63" s="25" t="str">
        <f>IF(OR(L64&gt;=0, L64="-"), "Đạt", "Chưa")</f>
        <v>Đạt</v>
      </c>
      <c r="M63" s="25" t="str">
        <f t="shared" ref="M63:X63" si="40">IF(OR(M64&gt;=0, M64="-"), "Đạt", "Chưa")</f>
        <v>Đạt</v>
      </c>
      <c r="N63" s="25" t="str">
        <f t="shared" si="40"/>
        <v>Đạt</v>
      </c>
      <c r="O63" s="25" t="str">
        <f t="shared" si="40"/>
        <v>Đạt</v>
      </c>
      <c r="P63" s="25" t="str">
        <f t="shared" si="40"/>
        <v>Đạt</v>
      </c>
      <c r="Q63" s="25" t="str">
        <f t="shared" si="40"/>
        <v>Đạt</v>
      </c>
      <c r="R63" s="25" t="str">
        <f t="shared" si="40"/>
        <v>Đạt</v>
      </c>
      <c r="S63" s="25" t="str">
        <f t="shared" si="40"/>
        <v>Đạt</v>
      </c>
      <c r="T63" s="25" t="str">
        <f t="shared" si="40"/>
        <v>Đạt</v>
      </c>
      <c r="U63" s="25" t="str">
        <f t="shared" si="40"/>
        <v>Đạt</v>
      </c>
      <c r="V63" s="25" t="str">
        <f t="shared" si="40"/>
        <v>Đạt</v>
      </c>
      <c r="W63" s="25" t="str">
        <f t="shared" si="40"/>
        <v>Đạt</v>
      </c>
      <c r="X63" s="25" t="str">
        <f t="shared" si="40"/>
        <v>Đạt</v>
      </c>
    </row>
    <row r="64" spans="1:24" ht="21" hidden="1" customHeight="1" x14ac:dyDescent="0.35">
      <c r="A64" s="129"/>
      <c r="B64" s="129"/>
      <c r="C64" s="135"/>
      <c r="D64" s="135"/>
      <c r="E64" s="9" t="s">
        <v>19</v>
      </c>
      <c r="F64" s="135"/>
      <c r="G64" s="135"/>
      <c r="H64" s="135"/>
      <c r="I64" s="138"/>
      <c r="J64" s="26">
        <f t="shared" ref="J64:K64" si="41">J65/J66*100</f>
        <v>83.452225211660462</v>
      </c>
      <c r="K64" s="26" t="e">
        <f t="shared" si="41"/>
        <v>#DIV/0!</v>
      </c>
      <c r="L64" s="26">
        <f>L65/L66*100</f>
        <v>87.140783744557325</v>
      </c>
      <c r="M64" s="26">
        <f t="shared" ref="M64:X64" si="42">M65/M66*100</f>
        <v>86.368593238822243</v>
      </c>
      <c r="N64" s="26">
        <f t="shared" si="42"/>
        <v>87.340097044552266</v>
      </c>
      <c r="O64" s="26">
        <f t="shared" si="42"/>
        <v>91.482142857142861</v>
      </c>
      <c r="P64" s="26">
        <f t="shared" si="42"/>
        <v>86.265756302521012</v>
      </c>
      <c r="Q64" s="26">
        <f t="shared" si="42"/>
        <v>77.053058465697859</v>
      </c>
      <c r="R64" s="26">
        <f t="shared" si="42"/>
        <v>80.059259259259264</v>
      </c>
      <c r="S64" s="26">
        <f t="shared" si="42"/>
        <v>76.114081996434933</v>
      </c>
      <c r="T64" s="26">
        <f t="shared" si="42"/>
        <v>76.522248243559716</v>
      </c>
      <c r="U64" s="26">
        <f t="shared" si="42"/>
        <v>76.323676323676324</v>
      </c>
      <c r="V64" s="26">
        <f t="shared" si="42"/>
        <v>76.483202287348107</v>
      </c>
      <c r="W64" s="26">
        <f t="shared" si="42"/>
        <v>84.692719312469606</v>
      </c>
      <c r="X64" s="26">
        <f t="shared" si="42"/>
        <v>73.841738417384178</v>
      </c>
    </row>
    <row r="65" spans="1:24" ht="21" hidden="1" customHeight="1" x14ac:dyDescent="0.35">
      <c r="A65" s="129"/>
      <c r="B65" s="129"/>
      <c r="C65" s="135"/>
      <c r="D65" s="135"/>
      <c r="E65" s="9" t="s">
        <v>49</v>
      </c>
      <c r="F65" s="135"/>
      <c r="G65" s="135"/>
      <c r="H65" s="135"/>
      <c r="I65" s="138"/>
      <c r="J65" s="56">
        <f>SUM(L65:X65)</f>
        <v>33809</v>
      </c>
      <c r="K65" s="47"/>
      <c r="L65" s="25">
        <v>3002</v>
      </c>
      <c r="M65" s="25">
        <v>1584</v>
      </c>
      <c r="N65" s="25">
        <v>3960</v>
      </c>
      <c r="O65" s="25">
        <v>5123</v>
      </c>
      <c r="P65" s="25">
        <v>3285</v>
      </c>
      <c r="Q65" s="25">
        <v>2280</v>
      </c>
      <c r="R65" s="25">
        <v>2702</v>
      </c>
      <c r="S65" s="25">
        <v>1708</v>
      </c>
      <c r="T65" s="25">
        <v>1307</v>
      </c>
      <c r="U65" s="25">
        <v>764</v>
      </c>
      <c r="V65" s="25">
        <v>1070</v>
      </c>
      <c r="W65" s="41">
        <v>5223</v>
      </c>
      <c r="X65" s="41">
        <v>1801</v>
      </c>
    </row>
    <row r="66" spans="1:24" ht="21" hidden="1" customHeight="1" x14ac:dyDescent="0.35">
      <c r="A66" s="130"/>
      <c r="B66" s="130"/>
      <c r="C66" s="136"/>
      <c r="D66" s="136"/>
      <c r="E66" s="9" t="s">
        <v>31</v>
      </c>
      <c r="F66" s="136"/>
      <c r="G66" s="136"/>
      <c r="H66" s="136"/>
      <c r="I66" s="139"/>
      <c r="J66" s="56">
        <f>SUM(L66:X66)</f>
        <v>40513</v>
      </c>
      <c r="K66" s="47"/>
      <c r="L66" s="25">
        <v>3445</v>
      </c>
      <c r="M66" s="25">
        <v>1834</v>
      </c>
      <c r="N66" s="25">
        <v>4534</v>
      </c>
      <c r="O66" s="25">
        <v>5600</v>
      </c>
      <c r="P66" s="25">
        <v>3808</v>
      </c>
      <c r="Q66" s="25">
        <v>2959</v>
      </c>
      <c r="R66" s="25">
        <v>3375</v>
      </c>
      <c r="S66" s="25">
        <v>2244</v>
      </c>
      <c r="T66" s="25">
        <v>1708</v>
      </c>
      <c r="U66" s="25">
        <v>1001</v>
      </c>
      <c r="V66" s="25">
        <v>1399</v>
      </c>
      <c r="W66" s="41">
        <f>W62</f>
        <v>6167</v>
      </c>
      <c r="X66" s="41">
        <v>2439</v>
      </c>
    </row>
    <row r="67" spans="1:24" ht="21" hidden="1" customHeight="1" x14ac:dyDescent="0.35">
      <c r="A67" s="128">
        <v>10</v>
      </c>
      <c r="B67" s="128" t="s">
        <v>50</v>
      </c>
      <c r="C67" s="134">
        <v>10</v>
      </c>
      <c r="D67" s="142" t="s">
        <v>112</v>
      </c>
      <c r="E67" s="9" t="s">
        <v>234</v>
      </c>
      <c r="F67" s="134" t="s">
        <v>51</v>
      </c>
      <c r="G67" s="134" t="s">
        <v>212</v>
      </c>
      <c r="H67" s="134">
        <f t="shared" ref="H67:H69" si="43">COUNTIF(L67:X67,"Đạt")</f>
        <v>13</v>
      </c>
      <c r="I67" s="137">
        <f>H67/13</f>
        <v>1</v>
      </c>
      <c r="J67" s="56"/>
      <c r="K67" s="56"/>
      <c r="L67" s="25" t="str">
        <f>IF(OR(L68&gt;=59, L68="-"), "Đạt", "Chưa")</f>
        <v>Đạt</v>
      </c>
      <c r="M67" s="25" t="str">
        <f t="shared" ref="M67:X67" si="44">IF(OR(M68&gt;=59, M68="-"), "Đạt", "Chưa")</f>
        <v>Đạt</v>
      </c>
      <c r="N67" s="25" t="str">
        <f t="shared" si="44"/>
        <v>Đạt</v>
      </c>
      <c r="O67" s="25" t="str">
        <f t="shared" si="44"/>
        <v>Đạt</v>
      </c>
      <c r="P67" s="25" t="str">
        <f t="shared" si="44"/>
        <v>Đạt</v>
      </c>
      <c r="Q67" s="25" t="str">
        <f t="shared" si="44"/>
        <v>Đạt</v>
      </c>
      <c r="R67" s="25" t="str">
        <f t="shared" si="44"/>
        <v>Đạt</v>
      </c>
      <c r="S67" s="25" t="str">
        <f t="shared" si="44"/>
        <v>Đạt</v>
      </c>
      <c r="T67" s="25" t="str">
        <f t="shared" si="44"/>
        <v>Đạt</v>
      </c>
      <c r="U67" s="25" t="str">
        <f t="shared" si="44"/>
        <v>Đạt</v>
      </c>
      <c r="V67" s="25" t="str">
        <f t="shared" si="44"/>
        <v>Đạt</v>
      </c>
      <c r="W67" s="25" t="str">
        <f t="shared" si="44"/>
        <v>Đạt</v>
      </c>
      <c r="X67" s="25" t="str">
        <f t="shared" si="44"/>
        <v>Đạt</v>
      </c>
    </row>
    <row r="68" spans="1:24" ht="27" hidden="1" customHeight="1" x14ac:dyDescent="0.35">
      <c r="A68" s="130"/>
      <c r="B68" s="130"/>
      <c r="C68" s="136"/>
      <c r="D68" s="144"/>
      <c r="E68" s="48" t="s">
        <v>211</v>
      </c>
      <c r="F68" s="136"/>
      <c r="G68" s="136"/>
      <c r="H68" s="136"/>
      <c r="I68" s="139"/>
      <c r="J68" s="56"/>
      <c r="K68" s="47">
        <v>59</v>
      </c>
      <c r="L68" s="28">
        <v>79.319999999999993</v>
      </c>
      <c r="M68" s="28">
        <v>75.56</v>
      </c>
      <c r="N68" s="28">
        <v>74.757999999999996</v>
      </c>
      <c r="O68" s="28">
        <v>76.051000000000002</v>
      </c>
      <c r="P68" s="28">
        <v>72.843000000000004</v>
      </c>
      <c r="Q68" s="28">
        <v>63.497999999999998</v>
      </c>
      <c r="R68" s="28">
        <v>65.23</v>
      </c>
      <c r="S68" s="28">
        <v>60.167000000000002</v>
      </c>
      <c r="T68" s="28">
        <v>62.152999999999999</v>
      </c>
      <c r="U68" s="28">
        <v>65.075999999999993</v>
      </c>
      <c r="V68" s="28">
        <v>59.628</v>
      </c>
      <c r="W68" s="43">
        <v>84.012</v>
      </c>
      <c r="X68" s="43">
        <v>73.42</v>
      </c>
    </row>
    <row r="69" spans="1:24" ht="27" hidden="1" customHeight="1" x14ac:dyDescent="0.35">
      <c r="A69" s="53"/>
      <c r="B69" s="53"/>
      <c r="C69" s="56"/>
      <c r="D69" s="134" t="s">
        <v>53</v>
      </c>
      <c r="E69" s="9" t="s">
        <v>234</v>
      </c>
      <c r="F69" s="134" t="s">
        <v>20</v>
      </c>
      <c r="G69" s="154" t="s">
        <v>207</v>
      </c>
      <c r="H69" s="134">
        <f t="shared" si="43"/>
        <v>12</v>
      </c>
      <c r="I69" s="137">
        <f t="shared" ref="I69" si="45">H69/13</f>
        <v>0.92307692307692313</v>
      </c>
      <c r="J69" s="25" t="str">
        <f t="shared" ref="J69:K69" si="46">IF(OR(J70&lt;=4, J70="-"), "Đạt", "Chưa")</f>
        <v>Đạt</v>
      </c>
      <c r="K69" s="25" t="e">
        <f t="shared" si="46"/>
        <v>#DIV/0!</v>
      </c>
      <c r="L69" s="25" t="str">
        <f>IF(OR(L70&lt;=4, L70="-"), "Đạt", "Chưa")</f>
        <v>Đạt</v>
      </c>
      <c r="M69" s="25" t="str">
        <f t="shared" ref="M69:X69" si="47">IF(OR(M70&lt;=4, M70="-"), "Đạt", "Chưa")</f>
        <v>Đạt</v>
      </c>
      <c r="N69" s="25" t="str">
        <f t="shared" si="47"/>
        <v>Đạt</v>
      </c>
      <c r="O69" s="25" t="str">
        <f t="shared" si="47"/>
        <v>Đạt</v>
      </c>
      <c r="P69" s="25" t="str">
        <f t="shared" si="47"/>
        <v>Đạt</v>
      </c>
      <c r="Q69" s="25" t="str">
        <f t="shared" si="47"/>
        <v>Đạt</v>
      </c>
      <c r="R69" s="25" t="str">
        <f t="shared" si="47"/>
        <v>Đạt</v>
      </c>
      <c r="S69" s="25" t="str">
        <f t="shared" si="47"/>
        <v>Đạt</v>
      </c>
      <c r="T69" s="25" t="str">
        <f t="shared" si="47"/>
        <v>Đạt</v>
      </c>
      <c r="U69" s="25" t="str">
        <f t="shared" si="47"/>
        <v>Đạt</v>
      </c>
      <c r="V69" s="25" t="str">
        <f t="shared" si="47"/>
        <v>Đạt</v>
      </c>
      <c r="W69" s="25" t="str">
        <f t="shared" si="47"/>
        <v>Đạt</v>
      </c>
      <c r="X69" s="25" t="str">
        <f t="shared" si="47"/>
        <v>Chưa</v>
      </c>
    </row>
    <row r="70" spans="1:24" ht="21" hidden="1" customHeight="1" x14ac:dyDescent="0.35">
      <c r="A70" s="140">
        <v>11</v>
      </c>
      <c r="B70" s="140" t="s">
        <v>52</v>
      </c>
      <c r="C70" s="157">
        <v>11</v>
      </c>
      <c r="D70" s="135"/>
      <c r="E70" s="19" t="s">
        <v>115</v>
      </c>
      <c r="F70" s="135"/>
      <c r="G70" s="155"/>
      <c r="H70" s="135"/>
      <c r="I70" s="138"/>
      <c r="J70" s="26">
        <f t="shared" ref="J70:K70" si="48">J71+J74</f>
        <v>2.8584808399434696</v>
      </c>
      <c r="K70" s="26" t="e">
        <f t="shared" si="48"/>
        <v>#DIV/0!</v>
      </c>
      <c r="L70" s="26">
        <f>L71+L74</f>
        <v>2.4513363624021389</v>
      </c>
      <c r="M70" s="26">
        <f t="shared" ref="M70:X70" si="49">M71+M74</f>
        <v>1.9861443502152922</v>
      </c>
      <c r="N70" s="26">
        <f t="shared" si="49"/>
        <v>1.1825831527465755</v>
      </c>
      <c r="O70" s="26">
        <f t="shared" si="49"/>
        <v>2.2214005572649125</v>
      </c>
      <c r="P70" s="26">
        <f t="shared" si="49"/>
        <v>2.2722494484624467</v>
      </c>
      <c r="Q70" s="26">
        <f t="shared" si="49"/>
        <v>3.6727306551578764</v>
      </c>
      <c r="R70" s="26">
        <f t="shared" si="49"/>
        <v>3.4193682875906193</v>
      </c>
      <c r="S70" s="26">
        <f t="shared" si="49"/>
        <v>3.7319517670202487</v>
      </c>
      <c r="T70" s="26">
        <f t="shared" si="49"/>
        <v>3.6637641956541178</v>
      </c>
      <c r="U70" s="26">
        <f t="shared" si="49"/>
        <v>3.511852679201461</v>
      </c>
      <c r="V70" s="26">
        <f t="shared" si="49"/>
        <v>3.3238247494853868</v>
      </c>
      <c r="W70" s="26">
        <f t="shared" si="49"/>
        <v>3.2718309110599026</v>
      </c>
      <c r="X70" s="26">
        <f t="shared" si="49"/>
        <v>4.8453215457393037</v>
      </c>
    </row>
    <row r="71" spans="1:24" ht="21" hidden="1" customHeight="1" x14ac:dyDescent="0.35">
      <c r="A71" s="140"/>
      <c r="B71" s="140"/>
      <c r="C71" s="157"/>
      <c r="D71" s="135"/>
      <c r="E71" s="20" t="s">
        <v>116</v>
      </c>
      <c r="F71" s="135"/>
      <c r="G71" s="155"/>
      <c r="H71" s="135"/>
      <c r="I71" s="138"/>
      <c r="J71" s="26">
        <f t="shared" ref="J71:K71" si="50">J72/J73*100</f>
        <v>1.1186794610450952</v>
      </c>
      <c r="K71" s="26" t="e">
        <f t="shared" si="50"/>
        <v>#DIV/0!</v>
      </c>
      <c r="L71" s="26">
        <f>L72/L73*100</f>
        <v>0.72971395213076473</v>
      </c>
      <c r="M71" s="26">
        <f t="shared" ref="M71:X71" si="51">M72/M73*100</f>
        <v>0.60340098738343395</v>
      </c>
      <c r="N71" s="26">
        <f t="shared" si="51"/>
        <v>0.37811387900355869</v>
      </c>
      <c r="O71" s="26">
        <f t="shared" si="51"/>
        <v>0.7579859231185706</v>
      </c>
      <c r="P71" s="26">
        <f t="shared" si="51"/>
        <v>0.66190097961344985</v>
      </c>
      <c r="Q71" s="26">
        <f t="shared" si="51"/>
        <v>2.3793337865397688</v>
      </c>
      <c r="R71" s="26">
        <f t="shared" si="51"/>
        <v>1.9064641048555258</v>
      </c>
      <c r="S71" s="26">
        <f t="shared" si="51"/>
        <v>1.0304659498207887</v>
      </c>
      <c r="T71" s="26">
        <f t="shared" si="51"/>
        <v>1.945754716981132</v>
      </c>
      <c r="U71" s="26">
        <f t="shared" si="51"/>
        <v>1.2072434607645874</v>
      </c>
      <c r="V71" s="26">
        <f t="shared" si="51"/>
        <v>1.4492753623188406</v>
      </c>
      <c r="W71" s="26">
        <f t="shared" si="51"/>
        <v>1.1100228534116878</v>
      </c>
      <c r="X71" s="26">
        <f t="shared" si="51"/>
        <v>1.6420361247947455</v>
      </c>
    </row>
    <row r="72" spans="1:24" ht="21" hidden="1" customHeight="1" x14ac:dyDescent="0.35">
      <c r="A72" s="140"/>
      <c r="B72" s="140"/>
      <c r="C72" s="157"/>
      <c r="D72" s="135"/>
      <c r="E72" s="48" t="s">
        <v>117</v>
      </c>
      <c r="F72" s="135"/>
      <c r="G72" s="155"/>
      <c r="H72" s="135"/>
      <c r="I72" s="138"/>
      <c r="J72" s="56">
        <f>SUM(L72:X72)</f>
        <v>450</v>
      </c>
      <c r="K72" s="47"/>
      <c r="L72" s="50">
        <v>25</v>
      </c>
      <c r="M72" s="50">
        <v>11</v>
      </c>
      <c r="N72" s="50">
        <v>17</v>
      </c>
      <c r="O72" s="50">
        <v>42</v>
      </c>
      <c r="P72" s="50">
        <v>25</v>
      </c>
      <c r="Q72" s="50">
        <v>70</v>
      </c>
      <c r="R72" s="50">
        <v>64</v>
      </c>
      <c r="S72" s="50">
        <v>23</v>
      </c>
      <c r="T72" s="50">
        <v>33</v>
      </c>
      <c r="U72" s="50">
        <v>12</v>
      </c>
      <c r="V72" s="50">
        <v>20</v>
      </c>
      <c r="W72" s="41">
        <v>68</v>
      </c>
      <c r="X72" s="41">
        <v>40</v>
      </c>
    </row>
    <row r="73" spans="1:24" ht="21" hidden="1" customHeight="1" x14ac:dyDescent="0.35">
      <c r="A73" s="140"/>
      <c r="B73" s="140"/>
      <c r="C73" s="157"/>
      <c r="D73" s="135"/>
      <c r="E73" s="48" t="s">
        <v>31</v>
      </c>
      <c r="F73" s="135"/>
      <c r="G73" s="155"/>
      <c r="H73" s="135"/>
      <c r="I73" s="138"/>
      <c r="J73" s="56">
        <f>SUM(L73:X73)</f>
        <v>40226</v>
      </c>
      <c r="K73" s="47"/>
      <c r="L73" s="50">
        <v>3426</v>
      </c>
      <c r="M73" s="50">
        <v>1823</v>
      </c>
      <c r="N73" s="50">
        <v>4496</v>
      </c>
      <c r="O73" s="50">
        <v>5541</v>
      </c>
      <c r="P73" s="50">
        <v>3777</v>
      </c>
      <c r="Q73" s="50">
        <v>2942</v>
      </c>
      <c r="R73" s="50">
        <v>3357</v>
      </c>
      <c r="S73" s="50">
        <v>2232</v>
      </c>
      <c r="T73" s="50">
        <v>1696</v>
      </c>
      <c r="U73" s="50">
        <v>994</v>
      </c>
      <c r="V73" s="50">
        <v>1380</v>
      </c>
      <c r="W73" s="41">
        <v>6126</v>
      </c>
      <c r="X73" s="41">
        <v>2436</v>
      </c>
    </row>
    <row r="74" spans="1:24" ht="21" hidden="1" customHeight="1" x14ac:dyDescent="0.35">
      <c r="A74" s="140"/>
      <c r="B74" s="140"/>
      <c r="C74" s="157"/>
      <c r="D74" s="135"/>
      <c r="E74" s="20" t="s">
        <v>118</v>
      </c>
      <c r="F74" s="135"/>
      <c r="G74" s="155"/>
      <c r="H74" s="135"/>
      <c r="I74" s="138"/>
      <c r="J74" s="26">
        <f t="shared" ref="J74:K74" si="52">J75/J76*100</f>
        <v>1.7398013788983746</v>
      </c>
      <c r="K74" s="26" t="e">
        <f t="shared" si="52"/>
        <v>#DIV/0!</v>
      </c>
      <c r="L74" s="26">
        <f>L75/L76*100</f>
        <v>1.7216224102713742</v>
      </c>
      <c r="M74" s="26">
        <f t="shared" ref="M74:X74" si="53">M75/M76*100</f>
        <v>1.3827433628318584</v>
      </c>
      <c r="N74" s="26">
        <f t="shared" si="53"/>
        <v>0.8044692737430168</v>
      </c>
      <c r="O74" s="26">
        <f t="shared" si="53"/>
        <v>1.4634146341463417</v>
      </c>
      <c r="P74" s="26">
        <f t="shared" si="53"/>
        <v>1.6103484688489969</v>
      </c>
      <c r="Q74" s="26">
        <f t="shared" si="53"/>
        <v>1.2933968686181077</v>
      </c>
      <c r="R74" s="26">
        <f t="shared" si="53"/>
        <v>1.5129041827350933</v>
      </c>
      <c r="S74" s="26">
        <f t="shared" si="53"/>
        <v>2.70148581719946</v>
      </c>
      <c r="T74" s="26">
        <f t="shared" si="53"/>
        <v>1.7180094786729858</v>
      </c>
      <c r="U74" s="26">
        <f t="shared" si="53"/>
        <v>2.3046092184368736</v>
      </c>
      <c r="V74" s="26">
        <f t="shared" si="53"/>
        <v>1.8745493871665464</v>
      </c>
      <c r="W74" s="26">
        <f t="shared" si="53"/>
        <v>2.1618080576482148</v>
      </c>
      <c r="X74" s="26">
        <f t="shared" si="53"/>
        <v>3.2032854209445585</v>
      </c>
    </row>
    <row r="75" spans="1:24" ht="21" hidden="1" customHeight="1" x14ac:dyDescent="0.35">
      <c r="A75" s="140"/>
      <c r="B75" s="140"/>
      <c r="C75" s="157"/>
      <c r="D75" s="135"/>
      <c r="E75" s="48" t="s">
        <v>119</v>
      </c>
      <c r="F75" s="135"/>
      <c r="G75" s="155"/>
      <c r="H75" s="135"/>
      <c r="I75" s="138"/>
      <c r="J75" s="56">
        <f>SUM(L75:X75)</f>
        <v>699</v>
      </c>
      <c r="K75" s="47"/>
      <c r="L75" s="50">
        <v>59</v>
      </c>
      <c r="M75" s="50">
        <v>25</v>
      </c>
      <c r="N75" s="50">
        <v>36</v>
      </c>
      <c r="O75" s="50">
        <v>81</v>
      </c>
      <c r="P75" s="50">
        <v>61</v>
      </c>
      <c r="Q75" s="50">
        <v>38</v>
      </c>
      <c r="R75" s="50">
        <v>51</v>
      </c>
      <c r="S75" s="50">
        <v>60</v>
      </c>
      <c r="T75" s="50">
        <v>29</v>
      </c>
      <c r="U75" s="50">
        <v>23</v>
      </c>
      <c r="V75" s="50">
        <v>26</v>
      </c>
      <c r="W75" s="41">
        <v>132</v>
      </c>
      <c r="X75" s="41">
        <v>78</v>
      </c>
    </row>
    <row r="76" spans="1:24" ht="21" hidden="1" customHeight="1" x14ac:dyDescent="0.35">
      <c r="A76" s="140"/>
      <c r="B76" s="140"/>
      <c r="C76" s="157"/>
      <c r="D76" s="136"/>
      <c r="E76" s="48" t="s">
        <v>31</v>
      </c>
      <c r="F76" s="136"/>
      <c r="G76" s="156"/>
      <c r="H76" s="136"/>
      <c r="I76" s="139"/>
      <c r="J76" s="56">
        <f>SUM(L76:X76)</f>
        <v>40177</v>
      </c>
      <c r="K76" s="47"/>
      <c r="L76" s="50">
        <v>3427</v>
      </c>
      <c r="M76" s="50">
        <v>1808</v>
      </c>
      <c r="N76" s="50">
        <v>4475</v>
      </c>
      <c r="O76" s="50">
        <v>5535</v>
      </c>
      <c r="P76" s="50">
        <v>3788</v>
      </c>
      <c r="Q76" s="50">
        <v>2938</v>
      </c>
      <c r="R76" s="50">
        <v>3371</v>
      </c>
      <c r="S76" s="50">
        <v>2221</v>
      </c>
      <c r="T76" s="50">
        <v>1688</v>
      </c>
      <c r="U76" s="50">
        <v>998</v>
      </c>
      <c r="V76" s="50">
        <v>1387</v>
      </c>
      <c r="W76" s="41">
        <v>6106</v>
      </c>
      <c r="X76" s="41">
        <v>2435</v>
      </c>
    </row>
    <row r="77" spans="1:24" ht="21" hidden="1" customHeight="1" x14ac:dyDescent="0.35">
      <c r="A77" s="128">
        <v>12</v>
      </c>
      <c r="B77" s="128" t="s">
        <v>54</v>
      </c>
      <c r="C77" s="134" t="s">
        <v>55</v>
      </c>
      <c r="D77" s="142" t="s">
        <v>56</v>
      </c>
      <c r="E77" s="9" t="s">
        <v>234</v>
      </c>
      <c r="F77" s="134" t="s">
        <v>20</v>
      </c>
      <c r="G77" s="134" t="s">
        <v>57</v>
      </c>
      <c r="H77" s="134">
        <f t="shared" ref="H77" si="54">COUNTIF(L77:X77,"Đạt")</f>
        <v>12</v>
      </c>
      <c r="I77" s="137">
        <f>H77/13</f>
        <v>0.92307692307692313</v>
      </c>
      <c r="J77" s="25" t="str">
        <f t="shared" ref="J77:K77" si="55">IF(OR(J78&gt;=70, J78="-"), "Đạt", "Chưa")</f>
        <v>Đạt</v>
      </c>
      <c r="K77" s="25" t="e">
        <f t="shared" si="55"/>
        <v>#DIV/0!</v>
      </c>
      <c r="L77" s="25" t="str">
        <f>IF(OR(L78&gt;=70, L78="-"), "Đạt", "Chưa")</f>
        <v>Đạt</v>
      </c>
      <c r="M77" s="25" t="str">
        <f t="shared" ref="M77:X77" si="56">IF(OR(M78&gt;=70, M78="-"), "Đạt", "Chưa")</f>
        <v>Đạt</v>
      </c>
      <c r="N77" s="25" t="str">
        <f t="shared" si="56"/>
        <v>Đạt</v>
      </c>
      <c r="O77" s="25" t="str">
        <f t="shared" si="56"/>
        <v>Đạt</v>
      </c>
      <c r="P77" s="25" t="str">
        <f t="shared" si="56"/>
        <v>Đạt</v>
      </c>
      <c r="Q77" s="25" t="str">
        <f t="shared" si="56"/>
        <v>Đạt</v>
      </c>
      <c r="R77" s="25" t="str">
        <f t="shared" si="56"/>
        <v>Đạt</v>
      </c>
      <c r="S77" s="25" t="str">
        <f t="shared" si="56"/>
        <v>Đạt</v>
      </c>
      <c r="T77" s="25" t="str">
        <f t="shared" si="56"/>
        <v>Đạt</v>
      </c>
      <c r="U77" s="25" t="str">
        <f t="shared" si="56"/>
        <v>Đạt</v>
      </c>
      <c r="V77" s="25" t="str">
        <f t="shared" si="56"/>
        <v>Đạt</v>
      </c>
      <c r="W77" s="25" t="e">
        <f t="shared" si="56"/>
        <v>#DIV/0!</v>
      </c>
      <c r="X77" s="25" t="str">
        <f t="shared" si="56"/>
        <v>Đạt</v>
      </c>
    </row>
    <row r="78" spans="1:24" ht="20.149999999999999" hidden="1" customHeight="1" x14ac:dyDescent="0.35">
      <c r="A78" s="129"/>
      <c r="B78" s="129"/>
      <c r="C78" s="135"/>
      <c r="D78" s="143"/>
      <c r="E78" s="48" t="s">
        <v>19</v>
      </c>
      <c r="F78" s="135"/>
      <c r="G78" s="135"/>
      <c r="H78" s="135"/>
      <c r="I78" s="138"/>
      <c r="J78" s="26">
        <f t="shared" ref="J78:K78" si="57">J79/J80*100</f>
        <v>75.463134612680108</v>
      </c>
      <c r="K78" s="26" t="e">
        <f t="shared" si="57"/>
        <v>#DIV/0!</v>
      </c>
      <c r="L78" s="26">
        <f>L79/L80*100</f>
        <v>78.917770557360654</v>
      </c>
      <c r="M78" s="26">
        <f t="shared" ref="M78:X78" si="58">M79/M80*100</f>
        <v>77.702702702702695</v>
      </c>
      <c r="N78" s="26">
        <f t="shared" si="58"/>
        <v>77.601234792082806</v>
      </c>
      <c r="O78" s="26">
        <f t="shared" si="58"/>
        <v>75.127173335357995</v>
      </c>
      <c r="P78" s="26">
        <f t="shared" si="58"/>
        <v>78.022957762175409</v>
      </c>
      <c r="Q78" s="26">
        <f t="shared" si="58"/>
        <v>71.990984222389173</v>
      </c>
      <c r="R78" s="26">
        <f t="shared" si="58"/>
        <v>73.233498109915672</v>
      </c>
      <c r="S78" s="26">
        <f t="shared" si="58"/>
        <v>73.004084663943559</v>
      </c>
      <c r="T78" s="26">
        <f t="shared" si="58"/>
        <v>73.011914657799949</v>
      </c>
      <c r="U78" s="26">
        <f t="shared" si="58"/>
        <v>71.987550022232099</v>
      </c>
      <c r="V78" s="26">
        <f t="shared" si="58"/>
        <v>73.02652604666028</v>
      </c>
      <c r="W78" s="26" t="e">
        <f t="shared" si="58"/>
        <v>#DIV/0!</v>
      </c>
      <c r="X78" s="26">
        <f t="shared" si="58"/>
        <v>75.014142937959647</v>
      </c>
    </row>
    <row r="79" spans="1:24" ht="17.5" hidden="1" customHeight="1" x14ac:dyDescent="0.35">
      <c r="A79" s="129"/>
      <c r="B79" s="129"/>
      <c r="C79" s="135"/>
      <c r="D79" s="143"/>
      <c r="E79" s="48" t="s">
        <v>58</v>
      </c>
      <c r="F79" s="135"/>
      <c r="G79" s="135"/>
      <c r="H79" s="135"/>
      <c r="I79" s="138"/>
      <c r="J79" s="56">
        <f>SUM(L79:X79)</f>
        <v>59025</v>
      </c>
      <c r="K79" s="47"/>
      <c r="L79" s="25">
        <v>6315</v>
      </c>
      <c r="M79" s="25">
        <v>2990</v>
      </c>
      <c r="N79" s="25">
        <v>8547</v>
      </c>
      <c r="O79" s="25">
        <v>9895</v>
      </c>
      <c r="P79" s="25">
        <v>7001</v>
      </c>
      <c r="Q79" s="25">
        <v>4791</v>
      </c>
      <c r="R79" s="25">
        <v>5037</v>
      </c>
      <c r="S79" s="25">
        <v>3932</v>
      </c>
      <c r="T79" s="25">
        <v>2635</v>
      </c>
      <c r="U79" s="25">
        <v>1619</v>
      </c>
      <c r="V79" s="25">
        <v>2285</v>
      </c>
      <c r="W79" s="41"/>
      <c r="X79" s="41">
        <v>3978</v>
      </c>
    </row>
    <row r="80" spans="1:24" ht="17.5" hidden="1" customHeight="1" x14ac:dyDescent="0.35">
      <c r="A80" s="129"/>
      <c r="B80" s="129"/>
      <c r="C80" s="136"/>
      <c r="D80" s="144"/>
      <c r="E80" s="48" t="s">
        <v>59</v>
      </c>
      <c r="F80" s="136"/>
      <c r="G80" s="136"/>
      <c r="H80" s="136"/>
      <c r="I80" s="139"/>
      <c r="J80" s="56">
        <f>SUM(L80:X80)</f>
        <v>78217</v>
      </c>
      <c r="K80" s="47"/>
      <c r="L80" s="25">
        <v>8002</v>
      </c>
      <c r="M80" s="25">
        <v>3848</v>
      </c>
      <c r="N80" s="25">
        <v>11014</v>
      </c>
      <c r="O80" s="25">
        <v>13171</v>
      </c>
      <c r="P80" s="25">
        <v>8973</v>
      </c>
      <c r="Q80" s="25">
        <v>6655</v>
      </c>
      <c r="R80" s="25">
        <v>6878</v>
      </c>
      <c r="S80" s="25">
        <v>5386</v>
      </c>
      <c r="T80" s="25">
        <v>3609</v>
      </c>
      <c r="U80" s="25">
        <v>2249</v>
      </c>
      <c r="V80" s="25">
        <v>3129</v>
      </c>
      <c r="W80" s="41"/>
      <c r="X80" s="41">
        <v>5303</v>
      </c>
    </row>
    <row r="81" spans="1:24" ht="17.5" hidden="1" customHeight="1" x14ac:dyDescent="0.35">
      <c r="A81" s="129"/>
      <c r="B81" s="129"/>
      <c r="C81" s="134" t="s">
        <v>60</v>
      </c>
      <c r="D81" s="142" t="s">
        <v>61</v>
      </c>
      <c r="E81" s="9" t="s">
        <v>234</v>
      </c>
      <c r="F81" s="134" t="s">
        <v>20</v>
      </c>
      <c r="G81" s="134" t="s">
        <v>208</v>
      </c>
      <c r="H81" s="134">
        <f t="shared" ref="H81" si="59">COUNTIF(L81:X81,"Đạt")</f>
        <v>12</v>
      </c>
      <c r="I81" s="137">
        <f>H81/13</f>
        <v>0.92307692307692313</v>
      </c>
      <c r="J81" s="25" t="str">
        <f t="shared" ref="J81:K81" si="60">IF(OR(J82&gt;=25, J82="-"), "Đạt", "Chưa")</f>
        <v>Đạt</v>
      </c>
      <c r="K81" s="25" t="e">
        <f t="shared" si="60"/>
        <v>#DIV/0!</v>
      </c>
      <c r="L81" s="25" t="str">
        <f>IF(OR(L82&gt;=25, L82="-"), "Đạt", "Chưa")</f>
        <v>Đạt</v>
      </c>
      <c r="M81" s="25" t="str">
        <f t="shared" ref="M81:X81" si="61">IF(OR(M82&gt;=25, M82="-"), "Đạt", "Chưa")</f>
        <v>Đạt</v>
      </c>
      <c r="N81" s="25" t="str">
        <f t="shared" si="61"/>
        <v>Đạt</v>
      </c>
      <c r="O81" s="25" t="str">
        <f t="shared" si="61"/>
        <v>Đạt</v>
      </c>
      <c r="P81" s="25" t="str">
        <f t="shared" si="61"/>
        <v>Đạt</v>
      </c>
      <c r="Q81" s="25" t="str">
        <f t="shared" si="61"/>
        <v>Đạt</v>
      </c>
      <c r="R81" s="25" t="str">
        <f t="shared" si="61"/>
        <v>Đạt</v>
      </c>
      <c r="S81" s="25" t="str">
        <f t="shared" si="61"/>
        <v>Đạt</v>
      </c>
      <c r="T81" s="25" t="str">
        <f t="shared" si="61"/>
        <v>Đạt</v>
      </c>
      <c r="U81" s="25" t="str">
        <f t="shared" si="61"/>
        <v>Đạt</v>
      </c>
      <c r="V81" s="25" t="str">
        <f t="shared" si="61"/>
        <v>Đạt</v>
      </c>
      <c r="W81" s="25" t="e">
        <f t="shared" si="61"/>
        <v>#DIV/0!</v>
      </c>
      <c r="X81" s="25" t="str">
        <f t="shared" si="61"/>
        <v>Đạt</v>
      </c>
    </row>
    <row r="82" spans="1:24" ht="19.5" hidden="1" customHeight="1" x14ac:dyDescent="0.35">
      <c r="A82" s="129"/>
      <c r="B82" s="129"/>
      <c r="C82" s="135"/>
      <c r="D82" s="143"/>
      <c r="E82" s="48" t="s">
        <v>19</v>
      </c>
      <c r="F82" s="135"/>
      <c r="G82" s="135"/>
      <c r="H82" s="135"/>
      <c r="I82" s="138"/>
      <c r="J82" s="26">
        <f t="shared" ref="J82:K82" si="62">J83/J84*100</f>
        <v>31.828589234666921</v>
      </c>
      <c r="K82" s="26" t="e">
        <f t="shared" si="62"/>
        <v>#DIV/0!</v>
      </c>
      <c r="L82" s="26">
        <f>L83/L84*100</f>
        <v>31.842039490127465</v>
      </c>
      <c r="M82" s="26">
        <f t="shared" ref="M82:X82" si="63">M83/M84*100</f>
        <v>32.718295218295218</v>
      </c>
      <c r="N82" s="26">
        <f t="shared" si="63"/>
        <v>30.370437624841113</v>
      </c>
      <c r="O82" s="26">
        <f t="shared" si="63"/>
        <v>34.7050337863488</v>
      </c>
      <c r="P82" s="26">
        <f t="shared" si="63"/>
        <v>41.491140086927444</v>
      </c>
      <c r="Q82" s="26">
        <f t="shared" si="63"/>
        <v>27.034237438861719</v>
      </c>
      <c r="R82" s="26">
        <f t="shared" si="63"/>
        <v>27.711544053503928</v>
      </c>
      <c r="S82" s="26">
        <f t="shared" si="63"/>
        <v>27.330115113256593</v>
      </c>
      <c r="T82" s="26">
        <f t="shared" si="63"/>
        <v>26.073704627320588</v>
      </c>
      <c r="U82" s="26">
        <f t="shared" si="63"/>
        <v>27.034237438861719</v>
      </c>
      <c r="V82" s="26">
        <f t="shared" si="63"/>
        <v>29.434324065196549</v>
      </c>
      <c r="W82" s="26" t="e">
        <f t="shared" si="63"/>
        <v>#DIV/0!</v>
      </c>
      <c r="X82" s="26">
        <f t="shared" si="63"/>
        <v>30.001885725061285</v>
      </c>
    </row>
    <row r="83" spans="1:24" ht="33" hidden="1" customHeight="1" x14ac:dyDescent="0.35">
      <c r="A83" s="129"/>
      <c r="B83" s="129"/>
      <c r="C83" s="135"/>
      <c r="D83" s="143"/>
      <c r="E83" s="48" t="s">
        <v>62</v>
      </c>
      <c r="F83" s="135"/>
      <c r="G83" s="135"/>
      <c r="H83" s="135"/>
      <c r="I83" s="138"/>
      <c r="J83" s="56">
        <f>SUM(L83:X83)</f>
        <v>23493</v>
      </c>
      <c r="K83" s="47"/>
      <c r="L83" s="25">
        <v>2548</v>
      </c>
      <c r="M83" s="25">
        <v>1259</v>
      </c>
      <c r="N83" s="25">
        <v>3345</v>
      </c>
      <c r="O83" s="25">
        <v>4571</v>
      </c>
      <c r="P83" s="25">
        <v>3723</v>
      </c>
      <c r="Q83" s="25">
        <v>608</v>
      </c>
      <c r="R83" s="25">
        <v>1906</v>
      </c>
      <c r="S83" s="25">
        <v>1472</v>
      </c>
      <c r="T83" s="25">
        <v>941</v>
      </c>
      <c r="U83" s="25">
        <v>608</v>
      </c>
      <c r="V83" s="25">
        <v>921</v>
      </c>
      <c r="W83" s="41"/>
      <c r="X83" s="41">
        <v>1591</v>
      </c>
    </row>
    <row r="84" spans="1:24" ht="16.5" hidden="1" customHeight="1" x14ac:dyDescent="0.35">
      <c r="A84" s="130"/>
      <c r="B84" s="130"/>
      <c r="C84" s="136"/>
      <c r="D84" s="144"/>
      <c r="E84" s="48" t="s">
        <v>59</v>
      </c>
      <c r="F84" s="136"/>
      <c r="G84" s="136"/>
      <c r="H84" s="136"/>
      <c r="I84" s="139"/>
      <c r="J84" s="56">
        <f>SUM(L84:X84)</f>
        <v>73811</v>
      </c>
      <c r="K84" s="47"/>
      <c r="L84" s="25">
        <v>8002</v>
      </c>
      <c r="M84" s="25">
        <v>3848</v>
      </c>
      <c r="N84" s="25">
        <v>11014</v>
      </c>
      <c r="O84" s="25">
        <v>13171</v>
      </c>
      <c r="P84" s="25">
        <v>8973</v>
      </c>
      <c r="Q84" s="25">
        <v>2249</v>
      </c>
      <c r="R84" s="25">
        <v>6878</v>
      </c>
      <c r="S84" s="25">
        <v>5386</v>
      </c>
      <c r="T84" s="25">
        <v>3609</v>
      </c>
      <c r="U84" s="25">
        <v>2249</v>
      </c>
      <c r="V84" s="25">
        <v>3129</v>
      </c>
      <c r="W84" s="41"/>
      <c r="X84" s="41">
        <v>5303</v>
      </c>
    </row>
    <row r="85" spans="1:24" ht="16.5" hidden="1" customHeight="1" x14ac:dyDescent="0.35">
      <c r="A85" s="128">
        <v>13</v>
      </c>
      <c r="B85" s="128" t="s">
        <v>63</v>
      </c>
      <c r="C85" s="134" t="s">
        <v>64</v>
      </c>
      <c r="D85" s="142" t="s">
        <v>146</v>
      </c>
      <c r="E85" s="57" t="s">
        <v>234</v>
      </c>
      <c r="F85" s="134" t="s">
        <v>106</v>
      </c>
      <c r="G85" s="134" t="s">
        <v>106</v>
      </c>
      <c r="H85" s="134">
        <f t="shared" ref="H85" si="64">COUNTIF(L85:X85,"Đạt")</f>
        <v>13</v>
      </c>
      <c r="I85" s="137">
        <f>H85/13</f>
        <v>1</v>
      </c>
      <c r="J85" s="56"/>
      <c r="K85" s="56"/>
      <c r="L85" s="25" t="str">
        <f>IF(OR(L86&gt;=1, L86="-"), "Đạt", "Chưa")</f>
        <v>Đạt</v>
      </c>
      <c r="M85" s="25" t="str">
        <f t="shared" ref="M85:X85" si="65">IF(OR(M86&gt;=1, M86="-"), "Đạt", "Chưa")</f>
        <v>Đạt</v>
      </c>
      <c r="N85" s="25" t="str">
        <f t="shared" si="65"/>
        <v>Đạt</v>
      </c>
      <c r="O85" s="25" t="str">
        <f t="shared" si="65"/>
        <v>Đạt</v>
      </c>
      <c r="P85" s="25" t="str">
        <f t="shared" si="65"/>
        <v>Đạt</v>
      </c>
      <c r="Q85" s="25" t="str">
        <f t="shared" si="65"/>
        <v>Đạt</v>
      </c>
      <c r="R85" s="25" t="str">
        <f t="shared" si="65"/>
        <v>Đạt</v>
      </c>
      <c r="S85" s="25" t="str">
        <f t="shared" si="65"/>
        <v>Đạt</v>
      </c>
      <c r="T85" s="25" t="str">
        <f t="shared" si="65"/>
        <v>Đạt</v>
      </c>
      <c r="U85" s="25" t="str">
        <f t="shared" si="65"/>
        <v>Đạt</v>
      </c>
      <c r="V85" s="25" t="str">
        <f t="shared" si="65"/>
        <v>Đạt</v>
      </c>
      <c r="W85" s="25" t="str">
        <f t="shared" si="65"/>
        <v>Đạt</v>
      </c>
      <c r="X85" s="25" t="str">
        <f t="shared" si="65"/>
        <v>Đạt</v>
      </c>
    </row>
    <row r="86" spans="1:24" ht="49" hidden="1" customHeight="1" x14ac:dyDescent="0.35">
      <c r="A86" s="129"/>
      <c r="B86" s="129"/>
      <c r="C86" s="136"/>
      <c r="D86" s="144"/>
      <c r="E86" s="9" t="str">
        <f>VLOOKUP(C85,DMTC,3,0)</f>
        <v>Hợp tác xã</v>
      </c>
      <c r="F86" s="136"/>
      <c r="G86" s="136"/>
      <c r="H86" s="136"/>
      <c r="I86" s="139"/>
      <c r="J86" s="56"/>
      <c r="K86" s="47">
        <v>1</v>
      </c>
      <c r="L86" s="25">
        <v>1</v>
      </c>
      <c r="M86" s="25">
        <v>1</v>
      </c>
      <c r="N86" s="25">
        <v>1</v>
      </c>
      <c r="O86" s="25">
        <v>1</v>
      </c>
      <c r="P86" s="25">
        <v>1</v>
      </c>
      <c r="Q86" s="25">
        <v>1</v>
      </c>
      <c r="R86" s="25">
        <v>1</v>
      </c>
      <c r="S86" s="25">
        <v>1</v>
      </c>
      <c r="T86" s="25">
        <v>1</v>
      </c>
      <c r="U86" s="25">
        <v>1</v>
      </c>
      <c r="V86" s="25">
        <v>1</v>
      </c>
      <c r="W86" s="25">
        <v>1</v>
      </c>
      <c r="X86" s="25">
        <v>1</v>
      </c>
    </row>
    <row r="87" spans="1:24" ht="52" hidden="1" customHeight="1" x14ac:dyDescent="0.35">
      <c r="A87" s="129"/>
      <c r="B87" s="129"/>
      <c r="C87" s="47" t="s">
        <v>65</v>
      </c>
      <c r="D87" s="48" t="s">
        <v>147</v>
      </c>
      <c r="E87" s="9" t="str">
        <f t="shared" ref="E87:E92" si="66">VLOOKUP(C87,DMTC,3,0)</f>
        <v>Mô hình liên kết sản xuất</v>
      </c>
      <c r="F87" s="47" t="s">
        <v>15</v>
      </c>
      <c r="G87" s="47" t="s">
        <v>0</v>
      </c>
      <c r="H87" s="56">
        <f t="shared" ref="H87" si="67">COUNTIF(L87:X87,"Đạt")</f>
        <v>13</v>
      </c>
      <c r="I87" s="62">
        <f t="shared" ref="I87" si="68">H87/13</f>
        <v>1</v>
      </c>
      <c r="J87" s="56"/>
      <c r="K87" s="47" t="s">
        <v>0</v>
      </c>
      <c r="L87" s="25" t="s">
        <v>0</v>
      </c>
      <c r="M87" s="25" t="s">
        <v>0</v>
      </c>
      <c r="N87" s="25" t="s">
        <v>0</v>
      </c>
      <c r="O87" s="25" t="s">
        <v>0</v>
      </c>
      <c r="P87" s="25" t="s">
        <v>0</v>
      </c>
      <c r="Q87" s="25" t="s">
        <v>0</v>
      </c>
      <c r="R87" s="25" t="s">
        <v>0</v>
      </c>
      <c r="S87" s="25" t="s">
        <v>0</v>
      </c>
      <c r="T87" s="25" t="s">
        <v>0</v>
      </c>
      <c r="U87" s="25" t="s">
        <v>0</v>
      </c>
      <c r="V87" s="25" t="s">
        <v>0</v>
      </c>
      <c r="W87" s="25" t="s">
        <v>0</v>
      </c>
      <c r="X87" s="25" t="s">
        <v>0</v>
      </c>
    </row>
    <row r="88" spans="1:24" ht="36.5" hidden="1" customHeight="1" x14ac:dyDescent="0.35">
      <c r="A88" s="129"/>
      <c r="B88" s="129"/>
      <c r="C88" s="134" t="s">
        <v>66</v>
      </c>
      <c r="D88" s="142" t="s">
        <v>148</v>
      </c>
      <c r="E88" s="9" t="s">
        <v>234</v>
      </c>
      <c r="F88" s="134" t="s">
        <v>106</v>
      </c>
      <c r="G88" s="134" t="s">
        <v>106</v>
      </c>
      <c r="H88" s="134">
        <f t="shared" ref="H88" si="69">COUNTIF(L88:X88,"Đạt")</f>
        <v>13</v>
      </c>
      <c r="I88" s="137">
        <f>H88/13</f>
        <v>1</v>
      </c>
      <c r="J88" s="56"/>
      <c r="K88" s="56"/>
      <c r="L88" s="25" t="str">
        <f>IF(OR(L89&gt;=1, L89="-"), "Đạt", "Chưa")</f>
        <v>Đạt</v>
      </c>
      <c r="M88" s="25" t="str">
        <f t="shared" ref="M88:X88" si="70">IF(OR(M89&gt;=1, M89="-"), "Đạt", "Chưa")</f>
        <v>Đạt</v>
      </c>
      <c r="N88" s="25" t="str">
        <f t="shared" si="70"/>
        <v>Đạt</v>
      </c>
      <c r="O88" s="25" t="str">
        <f t="shared" si="70"/>
        <v>Đạt</v>
      </c>
      <c r="P88" s="25" t="str">
        <f t="shared" si="70"/>
        <v>Đạt</v>
      </c>
      <c r="Q88" s="25" t="str">
        <f t="shared" si="70"/>
        <v>Đạt</v>
      </c>
      <c r="R88" s="25" t="str">
        <f t="shared" si="70"/>
        <v>Đạt</v>
      </c>
      <c r="S88" s="25" t="str">
        <f t="shared" si="70"/>
        <v>Đạt</v>
      </c>
      <c r="T88" s="25" t="str">
        <f t="shared" si="70"/>
        <v>Đạt</v>
      </c>
      <c r="U88" s="25" t="str">
        <f t="shared" si="70"/>
        <v>Đạt</v>
      </c>
      <c r="V88" s="25" t="str">
        <f t="shared" si="70"/>
        <v>Đạt</v>
      </c>
      <c r="W88" s="25" t="str">
        <f t="shared" si="70"/>
        <v>Đạt</v>
      </c>
      <c r="X88" s="25" t="str">
        <f t="shared" si="70"/>
        <v>Đạt</v>
      </c>
    </row>
    <row r="89" spans="1:24" ht="36.5" hidden="1" customHeight="1" x14ac:dyDescent="0.35">
      <c r="A89" s="129"/>
      <c r="B89" s="129"/>
      <c r="C89" s="136"/>
      <c r="D89" s="144"/>
      <c r="E89" s="9" t="str">
        <f>VLOOKUP(C88,DMTC,3,0)</f>
        <v>Thực hiện truy xuất nguồn gốc</v>
      </c>
      <c r="F89" s="136"/>
      <c r="G89" s="136"/>
      <c r="H89" s="136"/>
      <c r="I89" s="139"/>
      <c r="J89" s="56"/>
      <c r="K89" s="47">
        <v>1</v>
      </c>
      <c r="L89" s="25">
        <v>1</v>
      </c>
      <c r="M89" s="25">
        <v>1</v>
      </c>
      <c r="N89" s="25">
        <v>1</v>
      </c>
      <c r="O89" s="25">
        <v>1</v>
      </c>
      <c r="P89" s="25">
        <v>1</v>
      </c>
      <c r="Q89" s="25">
        <v>1</v>
      </c>
      <c r="R89" s="25">
        <v>1</v>
      </c>
      <c r="S89" s="25">
        <v>1</v>
      </c>
      <c r="T89" s="25">
        <v>1</v>
      </c>
      <c r="U89" s="25">
        <v>1</v>
      </c>
      <c r="V89" s="25">
        <v>1</v>
      </c>
      <c r="W89" s="25">
        <v>1</v>
      </c>
      <c r="X89" s="25">
        <v>1</v>
      </c>
    </row>
    <row r="90" spans="1:24" ht="68.5" hidden="1" customHeight="1" x14ac:dyDescent="0.35">
      <c r="A90" s="129"/>
      <c r="B90" s="129"/>
      <c r="C90" s="47" t="s">
        <v>67</v>
      </c>
      <c r="D90" s="48" t="s">
        <v>149</v>
      </c>
      <c r="E90" s="9" t="str">
        <f t="shared" si="66"/>
        <v>Kế hoạch phát triển làng nghề</v>
      </c>
      <c r="F90" s="47" t="s">
        <v>15</v>
      </c>
      <c r="G90" s="47" t="s">
        <v>0</v>
      </c>
      <c r="H90" s="56">
        <f t="shared" ref="H90:H93" si="71">COUNTIF(L90:X90,"Đạt")</f>
        <v>13</v>
      </c>
      <c r="I90" s="62">
        <f t="shared" ref="I90:I93" si="72">H90/13</f>
        <v>1</v>
      </c>
      <c r="J90" s="56"/>
      <c r="K90" s="47" t="s">
        <v>0</v>
      </c>
      <c r="L90" s="25" t="s">
        <v>0</v>
      </c>
      <c r="M90" s="25" t="s">
        <v>0</v>
      </c>
      <c r="N90" s="25" t="s">
        <v>0</v>
      </c>
      <c r="O90" s="25" t="s">
        <v>0</v>
      </c>
      <c r="P90" s="25" t="s">
        <v>0</v>
      </c>
      <c r="Q90" s="25" t="s">
        <v>0</v>
      </c>
      <c r="R90" s="25" t="s">
        <v>0</v>
      </c>
      <c r="S90" s="25" t="s">
        <v>0</v>
      </c>
      <c r="T90" s="25" t="s">
        <v>0</v>
      </c>
      <c r="U90" s="25" t="s">
        <v>0</v>
      </c>
      <c r="V90" s="25" t="s">
        <v>0</v>
      </c>
      <c r="W90" s="25" t="s">
        <v>0</v>
      </c>
      <c r="X90" s="25" t="s">
        <v>0</v>
      </c>
    </row>
    <row r="91" spans="1:24" ht="36" hidden="1" customHeight="1" x14ac:dyDescent="0.35">
      <c r="A91" s="130"/>
      <c r="B91" s="130"/>
      <c r="C91" s="47" t="s">
        <v>68</v>
      </c>
      <c r="D91" s="48" t="s">
        <v>150</v>
      </c>
      <c r="E91" s="9" t="str">
        <f t="shared" si="66"/>
        <v>Tổ khuyến nông cộng đồng</v>
      </c>
      <c r="F91" s="47" t="s">
        <v>15</v>
      </c>
      <c r="G91" s="47" t="s">
        <v>0</v>
      </c>
      <c r="H91" s="56">
        <f t="shared" si="71"/>
        <v>13</v>
      </c>
      <c r="I91" s="62">
        <f t="shared" si="72"/>
        <v>1</v>
      </c>
      <c r="J91" s="56"/>
      <c r="K91" s="47" t="s">
        <v>0</v>
      </c>
      <c r="L91" s="25" t="s">
        <v>0</v>
      </c>
      <c r="M91" s="25" t="s">
        <v>0</v>
      </c>
      <c r="N91" s="25" t="s">
        <v>0</v>
      </c>
      <c r="O91" s="25" t="s">
        <v>0</v>
      </c>
      <c r="P91" s="25" t="s">
        <v>0</v>
      </c>
      <c r="Q91" s="25" t="s">
        <v>0</v>
      </c>
      <c r="R91" s="25" t="s">
        <v>0</v>
      </c>
      <c r="S91" s="25" t="s">
        <v>0</v>
      </c>
      <c r="T91" s="25" t="s">
        <v>0</v>
      </c>
      <c r="U91" s="25" t="s">
        <v>0</v>
      </c>
      <c r="V91" s="25" t="s">
        <v>0</v>
      </c>
      <c r="W91" s="25" t="s">
        <v>0</v>
      </c>
      <c r="X91" s="25" t="s">
        <v>0</v>
      </c>
    </row>
    <row r="92" spans="1:24" ht="68.150000000000006" hidden="1" customHeight="1" x14ac:dyDescent="0.35">
      <c r="A92" s="140">
        <v>14</v>
      </c>
      <c r="B92" s="140" t="s">
        <v>151</v>
      </c>
      <c r="C92" s="47" t="s">
        <v>69</v>
      </c>
      <c r="D92" s="48" t="s">
        <v>152</v>
      </c>
      <c r="E92" s="9" t="str">
        <f t="shared" si="66"/>
        <v>Phổ cập giáo dục, xóa mù chữ</v>
      </c>
      <c r="F92" s="47"/>
      <c r="G92" s="47" t="s">
        <v>0</v>
      </c>
      <c r="H92" s="56">
        <f t="shared" si="71"/>
        <v>13</v>
      </c>
      <c r="I92" s="62">
        <f t="shared" si="72"/>
        <v>1</v>
      </c>
      <c r="J92" s="56"/>
      <c r="K92" s="47" t="s">
        <v>0</v>
      </c>
      <c r="L92" s="25" t="s">
        <v>0</v>
      </c>
      <c r="M92" s="25" t="s">
        <v>0</v>
      </c>
      <c r="N92" s="25" t="s">
        <v>0</v>
      </c>
      <c r="O92" s="25" t="s">
        <v>0</v>
      </c>
      <c r="P92" s="25" t="s">
        <v>0</v>
      </c>
      <c r="Q92" s="25" t="s">
        <v>0</v>
      </c>
      <c r="R92" s="25" t="s">
        <v>0</v>
      </c>
      <c r="S92" s="25" t="s">
        <v>0</v>
      </c>
      <c r="T92" s="25" t="s">
        <v>0</v>
      </c>
      <c r="U92" s="25" t="s">
        <v>0</v>
      </c>
      <c r="V92" s="25" t="s">
        <v>0</v>
      </c>
      <c r="W92" s="25" t="s">
        <v>0</v>
      </c>
      <c r="X92" s="25" t="s">
        <v>0</v>
      </c>
    </row>
    <row r="93" spans="1:24" ht="18.5" hidden="1" customHeight="1" x14ac:dyDescent="0.35">
      <c r="A93" s="140"/>
      <c r="B93" s="140"/>
      <c r="C93" s="134" t="s">
        <v>70</v>
      </c>
      <c r="D93" s="134" t="s">
        <v>153</v>
      </c>
      <c r="E93" s="9" t="s">
        <v>234</v>
      </c>
      <c r="F93" s="134" t="s">
        <v>20</v>
      </c>
      <c r="G93" s="134" t="s">
        <v>28</v>
      </c>
      <c r="H93" s="134">
        <f t="shared" si="71"/>
        <v>11</v>
      </c>
      <c r="I93" s="137">
        <f t="shared" si="72"/>
        <v>0.84615384615384615</v>
      </c>
      <c r="J93" s="25" t="str">
        <f t="shared" ref="J93:K93" si="73">IF(OR(J94&gt;=80, J94="-"), "Đạt", "Chưa")</f>
        <v>Đạt</v>
      </c>
      <c r="K93" s="25" t="e">
        <f t="shared" si="73"/>
        <v>#DIV/0!</v>
      </c>
      <c r="L93" s="25" t="str">
        <f>IF(OR(L94&gt;=80, L94="-"), "Đạt", "Chưa")</f>
        <v>Đạt</v>
      </c>
      <c r="M93" s="25" t="str">
        <f t="shared" ref="M93:X93" si="74">IF(OR(M94&gt;=80, M94="-"), "Đạt", "Chưa")</f>
        <v>Đạt</v>
      </c>
      <c r="N93" s="25" t="str">
        <f t="shared" si="74"/>
        <v>Đạt</v>
      </c>
      <c r="O93" s="25" t="str">
        <f t="shared" si="74"/>
        <v>Đạt</v>
      </c>
      <c r="P93" s="25" t="str">
        <f t="shared" si="74"/>
        <v>Đạt</v>
      </c>
      <c r="Q93" s="25" t="str">
        <f t="shared" si="74"/>
        <v>Đạt</v>
      </c>
      <c r="R93" s="25" t="str">
        <f t="shared" si="74"/>
        <v>Đạt</v>
      </c>
      <c r="S93" s="25" t="str">
        <f t="shared" si="74"/>
        <v>Đạt</v>
      </c>
      <c r="T93" s="25" t="str">
        <f t="shared" si="74"/>
        <v>Đạt</v>
      </c>
      <c r="U93" s="25" t="str">
        <f t="shared" si="74"/>
        <v>Đạt</v>
      </c>
      <c r="V93" s="25" t="str">
        <f t="shared" si="74"/>
        <v>Đạt</v>
      </c>
      <c r="W93" s="25" t="str">
        <f t="shared" si="74"/>
        <v>Chưa</v>
      </c>
      <c r="X93" s="25" t="str">
        <f t="shared" si="74"/>
        <v>Chưa</v>
      </c>
    </row>
    <row r="94" spans="1:24" ht="21" hidden="1" customHeight="1" x14ac:dyDescent="0.35">
      <c r="A94" s="140"/>
      <c r="B94" s="140"/>
      <c r="C94" s="135"/>
      <c r="D94" s="135"/>
      <c r="E94" s="9" t="s">
        <v>19</v>
      </c>
      <c r="F94" s="135"/>
      <c r="G94" s="135"/>
      <c r="H94" s="135"/>
      <c r="I94" s="138"/>
      <c r="J94" s="26">
        <f t="shared" ref="J94:K94" si="75">J95/J96*100</f>
        <v>85.025380710659903</v>
      </c>
      <c r="K94" s="26" t="e">
        <f t="shared" si="75"/>
        <v>#DIV/0!</v>
      </c>
      <c r="L94" s="26">
        <f>L95/L96*100</f>
        <v>89.340101522842644</v>
      </c>
      <c r="M94" s="26">
        <f t="shared" ref="M94:X94" si="76">M95/M96*100</f>
        <v>87.826086956521749</v>
      </c>
      <c r="N94" s="26">
        <f t="shared" si="76"/>
        <v>86.505190311418687</v>
      </c>
      <c r="O94" s="26">
        <f t="shared" si="76"/>
        <v>84.69750889679716</v>
      </c>
      <c r="P94" s="26">
        <f t="shared" si="76"/>
        <v>99.130434782608702</v>
      </c>
      <c r="Q94" s="26">
        <f t="shared" si="76"/>
        <v>90.643274853801174</v>
      </c>
      <c r="R94" s="26">
        <f t="shared" si="76"/>
        <v>87.5</v>
      </c>
      <c r="S94" s="26">
        <f t="shared" si="76"/>
        <v>83.870967741935488</v>
      </c>
      <c r="T94" s="26">
        <f t="shared" si="76"/>
        <v>84.705882352941174</v>
      </c>
      <c r="U94" s="26">
        <f t="shared" si="76"/>
        <v>83.333333333333343</v>
      </c>
      <c r="V94" s="26">
        <f t="shared" si="76"/>
        <v>82.022471910112358</v>
      </c>
      <c r="W94" s="26">
        <f t="shared" si="76"/>
        <v>72.368421052631575</v>
      </c>
      <c r="X94" s="26">
        <f t="shared" si="76"/>
        <v>73.417721518987349</v>
      </c>
    </row>
    <row r="95" spans="1:24" ht="35.5" hidden="1" customHeight="1" x14ac:dyDescent="0.35">
      <c r="A95" s="140"/>
      <c r="B95" s="140"/>
      <c r="C95" s="135"/>
      <c r="D95" s="135"/>
      <c r="E95" s="9" t="s">
        <v>180</v>
      </c>
      <c r="F95" s="135"/>
      <c r="G95" s="135"/>
      <c r="H95" s="135"/>
      <c r="I95" s="138"/>
      <c r="J95" s="56">
        <f>SUM(L95:X95)</f>
        <v>2010</v>
      </c>
      <c r="K95" s="47"/>
      <c r="L95" s="75">
        <v>176</v>
      </c>
      <c r="M95" s="67">
        <v>101</v>
      </c>
      <c r="N95" s="67">
        <v>250</v>
      </c>
      <c r="O95" s="75">
        <v>238</v>
      </c>
      <c r="P95" s="75">
        <v>228</v>
      </c>
      <c r="Q95" s="67">
        <v>155</v>
      </c>
      <c r="R95" s="67">
        <v>196</v>
      </c>
      <c r="S95" s="67">
        <v>130</v>
      </c>
      <c r="T95" s="75">
        <v>72</v>
      </c>
      <c r="U95" s="67">
        <v>55</v>
      </c>
      <c r="V95" s="75">
        <v>73</v>
      </c>
      <c r="W95" s="75">
        <v>220</v>
      </c>
      <c r="X95" s="67">
        <v>116</v>
      </c>
    </row>
    <row r="96" spans="1:24" ht="21.65" hidden="1" customHeight="1" x14ac:dyDescent="0.35">
      <c r="A96" s="140"/>
      <c r="B96" s="140"/>
      <c r="C96" s="136"/>
      <c r="D96" s="136"/>
      <c r="E96" s="9" t="s">
        <v>181</v>
      </c>
      <c r="F96" s="136"/>
      <c r="G96" s="136"/>
      <c r="H96" s="136"/>
      <c r="I96" s="139"/>
      <c r="J96" s="56">
        <f>SUM(L96:X96)</f>
        <v>2364</v>
      </c>
      <c r="K96" s="47"/>
      <c r="L96" s="75">
        <v>197</v>
      </c>
      <c r="M96" s="67">
        <v>115</v>
      </c>
      <c r="N96" s="67">
        <v>289</v>
      </c>
      <c r="O96" s="75">
        <v>281</v>
      </c>
      <c r="P96" s="75">
        <v>230</v>
      </c>
      <c r="Q96" s="67">
        <v>171</v>
      </c>
      <c r="R96" s="67">
        <v>224</v>
      </c>
      <c r="S96" s="67">
        <v>155</v>
      </c>
      <c r="T96" s="75">
        <v>85</v>
      </c>
      <c r="U96" s="67">
        <v>66</v>
      </c>
      <c r="V96" s="75">
        <v>89</v>
      </c>
      <c r="W96" s="75">
        <v>304</v>
      </c>
      <c r="X96" s="67">
        <v>158</v>
      </c>
    </row>
    <row r="97" spans="1:24" ht="21.65" customHeight="1" x14ac:dyDescent="0.35">
      <c r="A97" s="128">
        <v>15</v>
      </c>
      <c r="B97" s="128" t="s">
        <v>71</v>
      </c>
      <c r="C97" s="134" t="s">
        <v>72</v>
      </c>
      <c r="D97" s="134" t="s">
        <v>107</v>
      </c>
      <c r="E97" s="9" t="s">
        <v>234</v>
      </c>
      <c r="F97" s="134" t="s">
        <v>20</v>
      </c>
      <c r="G97" s="134" t="s">
        <v>22</v>
      </c>
      <c r="H97" s="134">
        <f t="shared" ref="H97" si="77">COUNTIF(L97:X97,"Đạt")</f>
        <v>13</v>
      </c>
      <c r="I97" s="137">
        <f t="shared" ref="I97" si="78">H97/13</f>
        <v>1</v>
      </c>
      <c r="J97" s="25" t="str">
        <f t="shared" ref="J97:K97" si="79">IF(OR(J98&gt;=90, J98="-"), "Đạt", "Chưa")</f>
        <v>Đạt</v>
      </c>
      <c r="K97" s="25" t="e">
        <f t="shared" si="79"/>
        <v>#DIV/0!</v>
      </c>
      <c r="L97" s="25" t="str">
        <f>IF(OR(L98&gt;=90, L98="-"), "Đạt", "Chưa")</f>
        <v>Đạt</v>
      </c>
      <c r="M97" s="25" t="str">
        <f t="shared" ref="M97:X97" si="80">IF(OR(M98&gt;=90, M98="-"), "Đạt", "Chưa")</f>
        <v>Đạt</v>
      </c>
      <c r="N97" s="25" t="str">
        <f t="shared" si="80"/>
        <v>Đạt</v>
      </c>
      <c r="O97" s="25" t="str">
        <f t="shared" si="80"/>
        <v>Đạt</v>
      </c>
      <c r="P97" s="25" t="str">
        <f t="shared" si="80"/>
        <v>Đạt</v>
      </c>
      <c r="Q97" s="25" t="str">
        <f t="shared" si="80"/>
        <v>Đạt</v>
      </c>
      <c r="R97" s="25" t="str">
        <f t="shared" si="80"/>
        <v>Đạt</v>
      </c>
      <c r="S97" s="25" t="str">
        <f t="shared" si="80"/>
        <v>Đạt</v>
      </c>
      <c r="T97" s="25" t="str">
        <f t="shared" si="80"/>
        <v>Đạt</v>
      </c>
      <c r="U97" s="25" t="str">
        <f t="shared" si="80"/>
        <v>Đạt</v>
      </c>
      <c r="V97" s="25" t="str">
        <f t="shared" si="80"/>
        <v>Đạt</v>
      </c>
      <c r="W97" s="25" t="str">
        <f t="shared" si="80"/>
        <v>Đạt</v>
      </c>
      <c r="X97" s="25" t="str">
        <f t="shared" si="80"/>
        <v>Đạt</v>
      </c>
    </row>
    <row r="98" spans="1:24" ht="21.65" customHeight="1" x14ac:dyDescent="0.35">
      <c r="A98" s="129"/>
      <c r="B98" s="129"/>
      <c r="C98" s="135"/>
      <c r="D98" s="135"/>
      <c r="E98" s="9" t="s">
        <v>19</v>
      </c>
      <c r="F98" s="135"/>
      <c r="G98" s="135"/>
      <c r="H98" s="135"/>
      <c r="I98" s="138"/>
      <c r="J98" s="26">
        <f t="shared" ref="J98:K98" si="81">J99/J100*100</f>
        <v>96.321054313750821</v>
      </c>
      <c r="K98" s="26" t="e">
        <f t="shared" si="81"/>
        <v>#DIV/0!</v>
      </c>
      <c r="L98" s="26">
        <f>L99/L100*100</f>
        <v>97.335025380710661</v>
      </c>
      <c r="M98" s="26">
        <f t="shared" ref="M98:X98" si="82">M99/M100*100</f>
        <v>96.988139825218482</v>
      </c>
      <c r="N98" s="26">
        <f t="shared" si="82"/>
        <v>98.128483426224705</v>
      </c>
      <c r="O98" s="26">
        <f t="shared" si="82"/>
        <v>99.418151592290499</v>
      </c>
      <c r="P98" s="26">
        <f t="shared" si="82"/>
        <v>96.339813430178737</v>
      </c>
      <c r="Q98" s="26">
        <f t="shared" si="82"/>
        <v>95.584390432845936</v>
      </c>
      <c r="R98" s="26">
        <f t="shared" si="82"/>
        <v>95.740607800909302</v>
      </c>
      <c r="S98" s="26">
        <f t="shared" si="82"/>
        <v>97.160479460025613</v>
      </c>
      <c r="T98" s="26">
        <f t="shared" si="82"/>
        <v>95.118008406078232</v>
      </c>
      <c r="U98" s="26">
        <f t="shared" si="82"/>
        <v>96.192609182530802</v>
      </c>
      <c r="V98" s="26">
        <f t="shared" si="82"/>
        <v>99.214709825703878</v>
      </c>
      <c r="W98" s="26">
        <f t="shared" si="82"/>
        <v>93.000434216239697</v>
      </c>
      <c r="X98" s="26">
        <f t="shared" si="82"/>
        <v>92.994901352250054</v>
      </c>
    </row>
    <row r="99" spans="1:24" ht="21.65" customHeight="1" x14ac:dyDescent="0.35">
      <c r="A99" s="129"/>
      <c r="B99" s="129"/>
      <c r="C99" s="135"/>
      <c r="D99" s="135"/>
      <c r="E99" s="9" t="s">
        <v>182</v>
      </c>
      <c r="F99" s="135"/>
      <c r="G99" s="135"/>
      <c r="H99" s="135"/>
      <c r="I99" s="138"/>
      <c r="J99" s="56">
        <f>SUM(L99:X99)</f>
        <v>141643</v>
      </c>
      <c r="K99" s="47"/>
      <c r="L99" s="89">
        <v>11505</v>
      </c>
      <c r="M99" s="89">
        <v>6215</v>
      </c>
      <c r="N99" s="89">
        <v>16726</v>
      </c>
      <c r="O99" s="89">
        <v>19137</v>
      </c>
      <c r="P99" s="89">
        <v>13529</v>
      </c>
      <c r="Q99" s="89">
        <v>9871</v>
      </c>
      <c r="R99" s="89">
        <v>12003</v>
      </c>
      <c r="S99" s="89">
        <v>8349</v>
      </c>
      <c r="T99" s="89">
        <v>5884</v>
      </c>
      <c r="U99" s="89">
        <v>3436</v>
      </c>
      <c r="V99" s="89">
        <v>5180</v>
      </c>
      <c r="W99" s="72">
        <v>21418</v>
      </c>
      <c r="X99" s="72">
        <v>8390</v>
      </c>
    </row>
    <row r="100" spans="1:24" ht="21.65" customHeight="1" x14ac:dyDescent="0.35">
      <c r="A100" s="129"/>
      <c r="B100" s="129"/>
      <c r="C100" s="136"/>
      <c r="D100" s="136"/>
      <c r="E100" s="9" t="s">
        <v>183</v>
      </c>
      <c r="F100" s="136"/>
      <c r="G100" s="136"/>
      <c r="H100" s="136"/>
      <c r="I100" s="139"/>
      <c r="J100" s="56">
        <f>SUM(L100:X100)</f>
        <v>147053</v>
      </c>
      <c r="K100" s="47"/>
      <c r="L100" s="90">
        <v>11820</v>
      </c>
      <c r="M100" s="90">
        <v>6408</v>
      </c>
      <c r="N100" s="90">
        <v>17045</v>
      </c>
      <c r="O100" s="90">
        <v>19249</v>
      </c>
      <c r="P100" s="90">
        <v>14043</v>
      </c>
      <c r="Q100" s="90">
        <v>10327</v>
      </c>
      <c r="R100" s="90">
        <v>12537</v>
      </c>
      <c r="S100" s="90">
        <v>8593</v>
      </c>
      <c r="T100" s="90">
        <v>6186</v>
      </c>
      <c r="U100" s="90">
        <v>3572</v>
      </c>
      <c r="V100" s="90">
        <v>5221</v>
      </c>
      <c r="W100" s="73">
        <v>23030</v>
      </c>
      <c r="X100" s="73">
        <v>9022</v>
      </c>
    </row>
    <row r="101" spans="1:24" ht="29.15" customHeight="1" x14ac:dyDescent="0.35">
      <c r="A101" s="129"/>
      <c r="B101" s="129"/>
      <c r="C101" s="47" t="s">
        <v>73</v>
      </c>
      <c r="D101" s="48" t="s">
        <v>155</v>
      </c>
      <c r="E101" s="9" t="str">
        <f>VLOOKUP(C101,DMTC,3,0)</f>
        <v>Xã đạt tiêu chí quốc gia về y tế</v>
      </c>
      <c r="F101" s="47" t="s">
        <v>20</v>
      </c>
      <c r="G101" s="47" t="s">
        <v>0</v>
      </c>
      <c r="H101" s="56">
        <f>COUNTIF(L101:X101,"Đạt")</f>
        <v>13</v>
      </c>
      <c r="I101" s="62">
        <f t="shared" ref="I101" si="83">H101/13</f>
        <v>1</v>
      </c>
      <c r="J101" s="56"/>
      <c r="K101" s="47" t="s">
        <v>0</v>
      </c>
      <c r="L101" s="25" t="s">
        <v>0</v>
      </c>
      <c r="M101" s="25" t="s">
        <v>0</v>
      </c>
      <c r="N101" s="25" t="s">
        <v>0</v>
      </c>
      <c r="O101" s="25" t="s">
        <v>0</v>
      </c>
      <c r="P101" s="25" t="s">
        <v>0</v>
      </c>
      <c r="Q101" s="25" t="s">
        <v>0</v>
      </c>
      <c r="R101" s="25" t="s">
        <v>0</v>
      </c>
      <c r="S101" s="25" t="s">
        <v>0</v>
      </c>
      <c r="T101" s="25" t="s">
        <v>0</v>
      </c>
      <c r="U101" s="25" t="s">
        <v>0</v>
      </c>
      <c r="V101" s="25" t="s">
        <v>0</v>
      </c>
      <c r="W101" s="25" t="s">
        <v>0</v>
      </c>
      <c r="X101" s="25" t="s">
        <v>0</v>
      </c>
    </row>
    <row r="102" spans="1:24" ht="29.15" customHeight="1" x14ac:dyDescent="0.35">
      <c r="A102" s="129"/>
      <c r="B102" s="129"/>
      <c r="C102" s="134" t="s">
        <v>74</v>
      </c>
      <c r="D102" s="134" t="s">
        <v>156</v>
      </c>
      <c r="E102" s="9" t="s">
        <v>234</v>
      </c>
      <c r="F102" s="134" t="s">
        <v>20</v>
      </c>
      <c r="G102" s="154" t="s">
        <v>204</v>
      </c>
      <c r="H102" s="134">
        <f t="shared" ref="H102" si="84">COUNTIF(L102:X102,"Đạt")</f>
        <v>13</v>
      </c>
      <c r="I102" s="137">
        <f t="shared" ref="I102" si="85">H102/13</f>
        <v>1</v>
      </c>
      <c r="J102" s="25" t="str">
        <f t="shared" ref="J102:K102" si="86">IF(OR(J103&lt;=19, J103="-"), "Đạt", "Chưa")</f>
        <v>Đạt</v>
      </c>
      <c r="K102" s="25" t="e">
        <f t="shared" si="86"/>
        <v>#DIV/0!</v>
      </c>
      <c r="L102" s="25" t="str">
        <f>IF(OR(L103&lt;=19, L103="-"), "Đạt", "Chưa")</f>
        <v>Đạt</v>
      </c>
      <c r="M102" s="25" t="str">
        <f t="shared" ref="M102:X102" si="87">IF(OR(M103&lt;=19, M103="-"), "Đạt", "Chưa")</f>
        <v>Đạt</v>
      </c>
      <c r="N102" s="25" t="str">
        <f t="shared" si="87"/>
        <v>Đạt</v>
      </c>
      <c r="O102" s="25" t="str">
        <f t="shared" si="87"/>
        <v>Đạt</v>
      </c>
      <c r="P102" s="25" t="str">
        <f t="shared" si="87"/>
        <v>Đạt</v>
      </c>
      <c r="Q102" s="25" t="str">
        <f t="shared" si="87"/>
        <v>Đạt</v>
      </c>
      <c r="R102" s="25" t="str">
        <f t="shared" si="87"/>
        <v>Đạt</v>
      </c>
      <c r="S102" s="25" t="str">
        <f t="shared" si="87"/>
        <v>Đạt</v>
      </c>
      <c r="T102" s="25" t="str">
        <f t="shared" si="87"/>
        <v>Đạt</v>
      </c>
      <c r="U102" s="25" t="str">
        <f t="shared" si="87"/>
        <v>Đạt</v>
      </c>
      <c r="V102" s="25" t="str">
        <f t="shared" si="87"/>
        <v>Đạt</v>
      </c>
      <c r="W102" s="25" t="str">
        <f t="shared" si="87"/>
        <v>Đạt</v>
      </c>
      <c r="X102" s="25" t="str">
        <f t="shared" si="87"/>
        <v>Đạt</v>
      </c>
    </row>
    <row r="103" spans="1:24" ht="21" customHeight="1" x14ac:dyDescent="0.35">
      <c r="A103" s="129"/>
      <c r="B103" s="129"/>
      <c r="C103" s="135"/>
      <c r="D103" s="135"/>
      <c r="E103" s="9" t="s">
        <v>19</v>
      </c>
      <c r="F103" s="135"/>
      <c r="G103" s="155"/>
      <c r="H103" s="135"/>
      <c r="I103" s="138"/>
      <c r="J103" s="26">
        <f t="shared" ref="J103:K103" si="88">J104/J105*100</f>
        <v>17.137494134209291</v>
      </c>
      <c r="K103" s="26" t="e">
        <f t="shared" si="88"/>
        <v>#DIV/0!</v>
      </c>
      <c r="L103" s="26">
        <f>L104/L105*100</f>
        <v>18.918918918918919</v>
      </c>
      <c r="M103" s="26">
        <f t="shared" ref="M103:X103" si="89">M104/M105*100</f>
        <v>18.439716312056735</v>
      </c>
      <c r="N103" s="26">
        <f t="shared" si="89"/>
        <v>15.981735159817351</v>
      </c>
      <c r="O103" s="26">
        <f t="shared" si="89"/>
        <v>18.653250773993808</v>
      </c>
      <c r="P103" s="26">
        <f t="shared" si="89"/>
        <v>18.501702610669692</v>
      </c>
      <c r="Q103" s="26">
        <f t="shared" si="89"/>
        <v>18.428184281842817</v>
      </c>
      <c r="R103" s="26">
        <f t="shared" si="89"/>
        <v>17.424975798644724</v>
      </c>
      <c r="S103" s="26">
        <f t="shared" si="89"/>
        <v>17.771084337349397</v>
      </c>
      <c r="T103" s="26">
        <f t="shared" si="89"/>
        <v>18.798955613577021</v>
      </c>
      <c r="U103" s="26">
        <f t="shared" si="89"/>
        <v>18.018018018018019</v>
      </c>
      <c r="V103" s="26">
        <f t="shared" si="89"/>
        <v>17.632241813602015</v>
      </c>
      <c r="W103" s="26">
        <f t="shared" si="89"/>
        <v>14.199849737039818</v>
      </c>
      <c r="X103" s="26">
        <f t="shared" si="89"/>
        <v>14.58128078817734</v>
      </c>
    </row>
    <row r="104" spans="1:24" ht="21" customHeight="1" x14ac:dyDescent="0.35">
      <c r="A104" s="129"/>
      <c r="B104" s="129"/>
      <c r="C104" s="135"/>
      <c r="D104" s="135"/>
      <c r="E104" s="9" t="s">
        <v>184</v>
      </c>
      <c r="F104" s="135"/>
      <c r="G104" s="155"/>
      <c r="H104" s="135"/>
      <c r="I104" s="138"/>
      <c r="J104" s="56">
        <f>SUM(L104:X104)</f>
        <v>1826</v>
      </c>
      <c r="K104" s="47"/>
      <c r="L104" s="25">
        <v>161</v>
      </c>
      <c r="M104" s="25">
        <v>78</v>
      </c>
      <c r="N104" s="25">
        <v>210</v>
      </c>
      <c r="O104" s="25">
        <v>241</v>
      </c>
      <c r="P104" s="25">
        <v>163</v>
      </c>
      <c r="Q104" s="25">
        <v>136</v>
      </c>
      <c r="R104" s="25">
        <v>180</v>
      </c>
      <c r="S104" s="25">
        <v>118</v>
      </c>
      <c r="T104" s="25">
        <v>72</v>
      </c>
      <c r="U104" s="25">
        <v>60</v>
      </c>
      <c r="V104" s="25">
        <v>70</v>
      </c>
      <c r="W104" s="41">
        <v>189</v>
      </c>
      <c r="X104" s="41">
        <v>148</v>
      </c>
    </row>
    <row r="105" spans="1:24" ht="21" customHeight="1" x14ac:dyDescent="0.35">
      <c r="A105" s="129"/>
      <c r="B105" s="129"/>
      <c r="C105" s="136"/>
      <c r="D105" s="136"/>
      <c r="E105" s="9" t="s">
        <v>185</v>
      </c>
      <c r="F105" s="136"/>
      <c r="G105" s="156"/>
      <c r="H105" s="136"/>
      <c r="I105" s="139"/>
      <c r="J105" s="56">
        <f>SUM(L105:X105)</f>
        <v>10655</v>
      </c>
      <c r="K105" s="47"/>
      <c r="L105" s="25">
        <v>851</v>
      </c>
      <c r="M105" s="25">
        <v>423</v>
      </c>
      <c r="N105" s="25">
        <v>1314</v>
      </c>
      <c r="O105" s="25">
        <v>1292</v>
      </c>
      <c r="P105" s="25">
        <v>881</v>
      </c>
      <c r="Q105" s="25">
        <v>738</v>
      </c>
      <c r="R105" s="25">
        <v>1033</v>
      </c>
      <c r="S105" s="25">
        <v>664</v>
      </c>
      <c r="T105" s="25">
        <v>383</v>
      </c>
      <c r="U105" s="25">
        <v>333</v>
      </c>
      <c r="V105" s="25">
        <v>397</v>
      </c>
      <c r="W105" s="41">
        <v>1331</v>
      </c>
      <c r="X105" s="41">
        <v>1015</v>
      </c>
    </row>
    <row r="106" spans="1:24" ht="21" customHeight="1" x14ac:dyDescent="0.35">
      <c r="A106" s="129"/>
      <c r="B106" s="129"/>
      <c r="C106" s="134" t="s">
        <v>154</v>
      </c>
      <c r="D106" s="134" t="s">
        <v>75</v>
      </c>
      <c r="E106" s="9" t="s">
        <v>234</v>
      </c>
      <c r="F106" s="134" t="s">
        <v>20</v>
      </c>
      <c r="G106" s="134" t="s">
        <v>25</v>
      </c>
      <c r="H106" s="134">
        <f t="shared" ref="H106:H110" si="90">COUNTIF(L106:X106,"Đạt")</f>
        <v>11</v>
      </c>
      <c r="I106" s="137">
        <f t="shared" ref="I106" si="91">H106/13</f>
        <v>0.84615384615384615</v>
      </c>
      <c r="J106" s="25" t="str">
        <f t="shared" ref="J106:K106" si="92">IF(OR(J107&gt;=50, J107="-"), "Đạt", "Chưa")</f>
        <v>Đạt</v>
      </c>
      <c r="K106" s="25" t="e">
        <f t="shared" si="92"/>
        <v>#DIV/0!</v>
      </c>
      <c r="L106" s="25" t="str">
        <f>IF(OR(L107&gt;=50, L107="-"), "Đạt", "Chưa")</f>
        <v>Đạt</v>
      </c>
      <c r="M106" s="25" t="str">
        <f t="shared" ref="M106:X106" si="93">IF(OR(M107&gt;=50, M107="-"), "Đạt", "Chưa")</f>
        <v>Đạt</v>
      </c>
      <c r="N106" s="25" t="str">
        <f t="shared" si="93"/>
        <v>Đạt</v>
      </c>
      <c r="O106" s="25" t="str">
        <f t="shared" si="93"/>
        <v>Đạt</v>
      </c>
      <c r="P106" s="25" t="str">
        <f t="shared" si="93"/>
        <v>Đạt</v>
      </c>
      <c r="Q106" s="25" t="str">
        <f t="shared" si="93"/>
        <v>Đạt</v>
      </c>
      <c r="R106" s="25" t="str">
        <f t="shared" si="93"/>
        <v>Đạt</v>
      </c>
      <c r="S106" s="25" t="str">
        <f t="shared" si="93"/>
        <v>Đạt</v>
      </c>
      <c r="T106" s="25" t="str">
        <f t="shared" si="93"/>
        <v>Đạt</v>
      </c>
      <c r="U106" s="25" t="str">
        <f t="shared" si="93"/>
        <v>Đạt</v>
      </c>
      <c r="V106" s="25" t="str">
        <f t="shared" si="93"/>
        <v>Đạt</v>
      </c>
      <c r="W106" s="25" t="str">
        <f t="shared" si="93"/>
        <v>Chưa</v>
      </c>
      <c r="X106" s="25" t="str">
        <f t="shared" si="93"/>
        <v>Chưa</v>
      </c>
    </row>
    <row r="107" spans="1:24" ht="21" customHeight="1" x14ac:dyDescent="0.35">
      <c r="A107" s="129"/>
      <c r="B107" s="129"/>
      <c r="C107" s="135"/>
      <c r="D107" s="135"/>
      <c r="E107" s="9" t="s">
        <v>19</v>
      </c>
      <c r="F107" s="135"/>
      <c r="G107" s="135"/>
      <c r="H107" s="135"/>
      <c r="I107" s="138"/>
      <c r="J107" s="26">
        <f t="shared" ref="J107:K107" si="94">J108/J109*100</f>
        <v>75.483441820687034</v>
      </c>
      <c r="K107" s="26" t="e">
        <f t="shared" si="94"/>
        <v>#DIV/0!</v>
      </c>
      <c r="L107" s="26">
        <f>L108/L109*100</f>
        <v>97.816158764427456</v>
      </c>
      <c r="M107" s="26">
        <f t="shared" ref="M107:X107" si="95">M108/M109*100</f>
        <v>98.377281947261665</v>
      </c>
      <c r="N107" s="26">
        <f t="shared" si="95"/>
        <v>74.491053094749191</v>
      </c>
      <c r="O107" s="26">
        <f t="shared" si="95"/>
        <v>82.937550254623432</v>
      </c>
      <c r="P107" s="26">
        <f t="shared" si="95"/>
        <v>75.100876582718797</v>
      </c>
      <c r="Q107" s="26">
        <f t="shared" si="95"/>
        <v>91.55282966267076</v>
      </c>
      <c r="R107" s="26">
        <f t="shared" si="95"/>
        <v>101.74616006467258</v>
      </c>
      <c r="S107" s="26">
        <f t="shared" si="95"/>
        <v>89.219160855150335</v>
      </c>
      <c r="T107" s="26">
        <f t="shared" si="95"/>
        <v>94.173969490425193</v>
      </c>
      <c r="U107" s="26">
        <f t="shared" si="95"/>
        <v>67.418822234452392</v>
      </c>
      <c r="V107" s="26">
        <f t="shared" si="95"/>
        <v>71.054153015995368</v>
      </c>
      <c r="W107" s="26">
        <f t="shared" si="95"/>
        <v>37.865433283881664</v>
      </c>
      <c r="X107" s="26">
        <f t="shared" si="95"/>
        <v>36.577255597428511</v>
      </c>
    </row>
    <row r="108" spans="1:24" ht="21" customHeight="1" x14ac:dyDescent="0.35">
      <c r="A108" s="129"/>
      <c r="B108" s="129"/>
      <c r="C108" s="135"/>
      <c r="D108" s="135"/>
      <c r="E108" s="9" t="s">
        <v>186</v>
      </c>
      <c r="F108" s="135"/>
      <c r="G108" s="135"/>
      <c r="H108" s="135"/>
      <c r="I108" s="138"/>
      <c r="J108" s="56">
        <f>SUM(L108:X108)</f>
        <v>111209</v>
      </c>
      <c r="K108" s="47"/>
      <c r="L108" s="25">
        <v>11780</v>
      </c>
      <c r="M108" s="25">
        <v>6305</v>
      </c>
      <c r="N108" s="25">
        <v>12697</v>
      </c>
      <c r="O108" s="25">
        <v>15472</v>
      </c>
      <c r="P108" s="25">
        <v>10795</v>
      </c>
      <c r="Q108" s="25">
        <v>9852</v>
      </c>
      <c r="R108" s="25">
        <v>12586</v>
      </c>
      <c r="S108" s="25">
        <v>7804</v>
      </c>
      <c r="T108" s="25">
        <v>5803</v>
      </c>
      <c r="U108" s="25">
        <v>2450</v>
      </c>
      <c r="V108" s="25">
        <v>3687</v>
      </c>
      <c r="W108" s="41">
        <v>8678</v>
      </c>
      <c r="X108" s="41">
        <v>3300</v>
      </c>
    </row>
    <row r="109" spans="1:24" ht="21" customHeight="1" x14ac:dyDescent="0.35">
      <c r="A109" s="130"/>
      <c r="B109" s="130"/>
      <c r="C109" s="136"/>
      <c r="D109" s="136"/>
      <c r="E109" s="9" t="s">
        <v>187</v>
      </c>
      <c r="F109" s="136"/>
      <c r="G109" s="136"/>
      <c r="H109" s="136"/>
      <c r="I109" s="139"/>
      <c r="J109" s="56">
        <f>SUM(L109:X109)</f>
        <v>147329</v>
      </c>
      <c r="K109" s="47"/>
      <c r="L109" s="25">
        <v>12043</v>
      </c>
      <c r="M109" s="25">
        <v>6409</v>
      </c>
      <c r="N109" s="25">
        <f>N100</f>
        <v>17045</v>
      </c>
      <c r="O109" s="25">
        <v>18655</v>
      </c>
      <c r="P109" s="25">
        <v>14374</v>
      </c>
      <c r="Q109" s="25">
        <v>10761</v>
      </c>
      <c r="R109" s="25">
        <v>12370</v>
      </c>
      <c r="S109" s="25">
        <v>8747</v>
      </c>
      <c r="T109" s="25">
        <v>6162</v>
      </c>
      <c r="U109" s="25">
        <v>3634</v>
      </c>
      <c r="V109" s="25">
        <v>5189</v>
      </c>
      <c r="W109" s="41">
        <v>22918</v>
      </c>
      <c r="X109" s="44">
        <f>X100</f>
        <v>9022</v>
      </c>
    </row>
    <row r="110" spans="1:24" ht="21" customHeight="1" x14ac:dyDescent="0.35">
      <c r="A110" s="128">
        <v>16</v>
      </c>
      <c r="B110" s="128" t="s">
        <v>157</v>
      </c>
      <c r="C110" s="134">
        <v>16</v>
      </c>
      <c r="D110" s="134" t="s">
        <v>158</v>
      </c>
      <c r="E110" s="9" t="s">
        <v>234</v>
      </c>
      <c r="F110" s="134" t="s">
        <v>20</v>
      </c>
      <c r="G110" s="134" t="s">
        <v>28</v>
      </c>
      <c r="H110" s="134">
        <f t="shared" si="90"/>
        <v>13</v>
      </c>
      <c r="I110" s="137">
        <f t="shared" ref="I110" si="96">H110/13</f>
        <v>1</v>
      </c>
      <c r="J110" s="25" t="str">
        <f t="shared" ref="J110:K110" si="97">IF(OR(J111&gt;=80, J111="-"), "Đạt", "Chưa")</f>
        <v>Đạt</v>
      </c>
      <c r="K110" s="25" t="e">
        <f t="shared" si="97"/>
        <v>#DIV/0!</v>
      </c>
      <c r="L110" s="25" t="str">
        <f>IF(OR(L111&gt;=80, L111="-"), "Đạt", "Chưa")</f>
        <v>Đạt</v>
      </c>
      <c r="M110" s="25" t="str">
        <f t="shared" ref="M110:X110" si="98">IF(OR(M111&gt;=80, M111="-"), "Đạt", "Chưa")</f>
        <v>Đạt</v>
      </c>
      <c r="N110" s="25" t="str">
        <f t="shared" si="98"/>
        <v>Đạt</v>
      </c>
      <c r="O110" s="25" t="str">
        <f t="shared" si="98"/>
        <v>Đạt</v>
      </c>
      <c r="P110" s="25" t="str">
        <f t="shared" si="98"/>
        <v>Đạt</v>
      </c>
      <c r="Q110" s="25" t="str">
        <f t="shared" si="98"/>
        <v>Đạt</v>
      </c>
      <c r="R110" s="25" t="str">
        <f t="shared" si="98"/>
        <v>Đạt</v>
      </c>
      <c r="S110" s="25" t="str">
        <f t="shared" si="98"/>
        <v>Đạt</v>
      </c>
      <c r="T110" s="25" t="str">
        <f t="shared" si="98"/>
        <v>Đạt</v>
      </c>
      <c r="U110" s="25" t="str">
        <f t="shared" si="98"/>
        <v>Đạt</v>
      </c>
      <c r="V110" s="25" t="str">
        <f t="shared" si="98"/>
        <v>Đạt</v>
      </c>
      <c r="W110" s="25" t="str">
        <f t="shared" si="98"/>
        <v>Đạt</v>
      </c>
      <c r="X110" s="25" t="str">
        <f t="shared" si="98"/>
        <v>Đạt</v>
      </c>
    </row>
    <row r="111" spans="1:24" ht="21.65" customHeight="1" x14ac:dyDescent="0.35">
      <c r="A111" s="129"/>
      <c r="B111" s="129"/>
      <c r="C111" s="135"/>
      <c r="D111" s="135"/>
      <c r="E111" s="9" t="s">
        <v>19</v>
      </c>
      <c r="F111" s="135"/>
      <c r="G111" s="135"/>
      <c r="H111" s="135"/>
      <c r="I111" s="138"/>
      <c r="J111" s="26">
        <f t="shared" ref="J111:K111" si="99">J112/J113*100</f>
        <v>100</v>
      </c>
      <c r="K111" s="26" t="e">
        <f t="shared" si="99"/>
        <v>#DIV/0!</v>
      </c>
      <c r="L111" s="26">
        <f>L112/L113*100</f>
        <v>100</v>
      </c>
      <c r="M111" s="26">
        <f t="shared" ref="M111:X111" si="100">M112/M113*100</f>
        <v>100</v>
      </c>
      <c r="N111" s="26">
        <f t="shared" si="100"/>
        <v>100</v>
      </c>
      <c r="O111" s="26">
        <f t="shared" si="100"/>
        <v>100</v>
      </c>
      <c r="P111" s="26">
        <f t="shared" si="100"/>
        <v>100</v>
      </c>
      <c r="Q111" s="26">
        <f t="shared" si="100"/>
        <v>100</v>
      </c>
      <c r="R111" s="26">
        <f t="shared" si="100"/>
        <v>100</v>
      </c>
      <c r="S111" s="26">
        <f t="shared" si="100"/>
        <v>100</v>
      </c>
      <c r="T111" s="26">
        <f t="shared" si="100"/>
        <v>100</v>
      </c>
      <c r="U111" s="26">
        <f t="shared" si="100"/>
        <v>100</v>
      </c>
      <c r="V111" s="26">
        <f t="shared" si="100"/>
        <v>100</v>
      </c>
      <c r="W111" s="26">
        <f t="shared" si="100"/>
        <v>100</v>
      </c>
      <c r="X111" s="26">
        <f t="shared" si="100"/>
        <v>100</v>
      </c>
    </row>
    <row r="112" spans="1:24" ht="21.65" customHeight="1" x14ac:dyDescent="0.35">
      <c r="A112" s="129"/>
      <c r="B112" s="129"/>
      <c r="C112" s="135"/>
      <c r="D112" s="135"/>
      <c r="E112" s="9" t="s">
        <v>188</v>
      </c>
      <c r="F112" s="135"/>
      <c r="G112" s="135"/>
      <c r="H112" s="135"/>
      <c r="I112" s="138"/>
      <c r="J112" s="56">
        <f>SUM(L112:X112)</f>
        <v>63</v>
      </c>
      <c r="K112" s="47"/>
      <c r="L112" s="25">
        <v>5</v>
      </c>
      <c r="M112" s="25">
        <v>5</v>
      </c>
      <c r="N112" s="25">
        <v>5</v>
      </c>
      <c r="O112" s="25">
        <v>6</v>
      </c>
      <c r="P112" s="25">
        <v>4</v>
      </c>
      <c r="Q112" s="25">
        <v>6</v>
      </c>
      <c r="R112" s="25">
        <v>6</v>
      </c>
      <c r="S112" s="25">
        <v>3</v>
      </c>
      <c r="T112" s="25">
        <v>4</v>
      </c>
      <c r="U112" s="25">
        <v>3</v>
      </c>
      <c r="V112" s="25">
        <v>4</v>
      </c>
      <c r="W112" s="41">
        <v>8</v>
      </c>
      <c r="X112" s="41">
        <v>4</v>
      </c>
    </row>
    <row r="113" spans="1:24" ht="21.65" customHeight="1" x14ac:dyDescent="0.35">
      <c r="A113" s="130"/>
      <c r="B113" s="130"/>
      <c r="C113" s="136"/>
      <c r="D113" s="136"/>
      <c r="E113" s="9" t="s">
        <v>39</v>
      </c>
      <c r="F113" s="136"/>
      <c r="G113" s="136"/>
      <c r="H113" s="136"/>
      <c r="I113" s="139"/>
      <c r="J113" s="56">
        <f>SUM(L113:X113)</f>
        <v>63</v>
      </c>
      <c r="K113" s="47"/>
      <c r="L113" s="25">
        <v>5</v>
      </c>
      <c r="M113" s="25">
        <v>5</v>
      </c>
      <c r="N113" s="25">
        <v>5</v>
      </c>
      <c r="O113" s="25">
        <v>6</v>
      </c>
      <c r="P113" s="25">
        <v>4</v>
      </c>
      <c r="Q113" s="25">
        <v>6</v>
      </c>
      <c r="R113" s="25">
        <v>6</v>
      </c>
      <c r="S113" s="25">
        <v>3</v>
      </c>
      <c r="T113" s="25">
        <v>4</v>
      </c>
      <c r="U113" s="25">
        <v>3</v>
      </c>
      <c r="V113" s="25">
        <v>4</v>
      </c>
      <c r="W113" s="41">
        <v>8</v>
      </c>
      <c r="X113" s="41">
        <v>4</v>
      </c>
    </row>
    <row r="114" spans="1:24" ht="21.65" customHeight="1" x14ac:dyDescent="0.35">
      <c r="A114" s="128">
        <v>17</v>
      </c>
      <c r="B114" s="128" t="s">
        <v>108</v>
      </c>
      <c r="C114" s="134" t="s">
        <v>76</v>
      </c>
      <c r="D114" s="134" t="s">
        <v>159</v>
      </c>
      <c r="E114" s="9" t="s">
        <v>234</v>
      </c>
      <c r="F114" s="134" t="s">
        <v>20</v>
      </c>
      <c r="G114" s="134" t="s">
        <v>22</v>
      </c>
      <c r="H114" s="134">
        <f t="shared" ref="H114:H118" si="101">COUNTIF(L114:X114,"Đạt")</f>
        <v>13</v>
      </c>
      <c r="I114" s="137">
        <f t="shared" ref="I114" si="102">H114/13</f>
        <v>1</v>
      </c>
      <c r="J114" s="25" t="str">
        <f t="shared" ref="J114:K114" si="103">IF(OR(J115&gt;=90, J115="-"), "Đạt", "Chưa")</f>
        <v>Đạt</v>
      </c>
      <c r="K114" s="25" t="e">
        <f t="shared" si="103"/>
        <v>#DIV/0!</v>
      </c>
      <c r="L114" s="25" t="str">
        <f>IF(OR(L115&gt;=90, L115="-"), "Đạt", "Chưa")</f>
        <v>Đạt</v>
      </c>
      <c r="M114" s="25" t="str">
        <f t="shared" ref="M114:X114" si="104">IF(OR(M115&gt;=90, M115="-"), "Đạt", "Chưa")</f>
        <v>Đạt</v>
      </c>
      <c r="N114" s="25" t="str">
        <f t="shared" si="104"/>
        <v>Đạt</v>
      </c>
      <c r="O114" s="25" t="str">
        <f t="shared" si="104"/>
        <v>Đạt</v>
      </c>
      <c r="P114" s="25" t="str">
        <f t="shared" si="104"/>
        <v>Đạt</v>
      </c>
      <c r="Q114" s="25" t="str">
        <f t="shared" si="104"/>
        <v>Đạt</v>
      </c>
      <c r="R114" s="25" t="str">
        <f t="shared" si="104"/>
        <v>Đạt</v>
      </c>
      <c r="S114" s="25" t="str">
        <f t="shared" si="104"/>
        <v>Đạt</v>
      </c>
      <c r="T114" s="25" t="str">
        <f t="shared" si="104"/>
        <v>Đạt</v>
      </c>
      <c r="U114" s="25" t="str">
        <f t="shared" si="104"/>
        <v>Đạt</v>
      </c>
      <c r="V114" s="25" t="str">
        <f t="shared" si="104"/>
        <v>Đạt</v>
      </c>
      <c r="W114" s="25" t="str">
        <f t="shared" si="104"/>
        <v>Đạt</v>
      </c>
      <c r="X114" s="25" t="str">
        <f t="shared" si="104"/>
        <v>Đạt</v>
      </c>
    </row>
    <row r="115" spans="1:24" ht="24.65" customHeight="1" x14ac:dyDescent="0.35">
      <c r="A115" s="129"/>
      <c r="B115" s="129"/>
      <c r="C115" s="135"/>
      <c r="D115" s="135"/>
      <c r="E115" s="9" t="s">
        <v>19</v>
      </c>
      <c r="F115" s="135"/>
      <c r="G115" s="135"/>
      <c r="H115" s="135"/>
      <c r="I115" s="138"/>
      <c r="J115" s="26">
        <f t="shared" ref="J115:K115" si="105">J116/J117*100</f>
        <v>97.437859452521408</v>
      </c>
      <c r="K115" s="26" t="e">
        <f t="shared" si="105"/>
        <v>#DIV/0!</v>
      </c>
      <c r="L115" s="26">
        <f>L116/L117*100</f>
        <v>99.129172714078379</v>
      </c>
      <c r="M115" s="26">
        <f t="shared" ref="M115:X115" si="106">M116/M117*100</f>
        <v>96.61941112322792</v>
      </c>
      <c r="N115" s="26">
        <f t="shared" si="106"/>
        <v>90.8028231142479</v>
      </c>
      <c r="O115" s="26">
        <f t="shared" si="106"/>
        <v>99.321428571428569</v>
      </c>
      <c r="P115" s="26">
        <f t="shared" si="106"/>
        <v>99.290966386554629</v>
      </c>
      <c r="Q115" s="26">
        <f t="shared" si="106"/>
        <v>94.153430212909768</v>
      </c>
      <c r="R115" s="26">
        <f t="shared" si="106"/>
        <v>99.407407407407405</v>
      </c>
      <c r="S115" s="26">
        <f t="shared" si="106"/>
        <v>92.557932263814607</v>
      </c>
      <c r="T115" s="26">
        <f t="shared" si="106"/>
        <v>97.716627634660426</v>
      </c>
      <c r="U115" s="26">
        <f t="shared" si="106"/>
        <v>99.000999000999002</v>
      </c>
      <c r="V115" s="26">
        <f t="shared" si="106"/>
        <v>96.068620443173685</v>
      </c>
      <c r="W115" s="26">
        <f t="shared" si="106"/>
        <v>100</v>
      </c>
      <c r="X115" s="26">
        <f t="shared" si="106"/>
        <v>100</v>
      </c>
    </row>
    <row r="116" spans="1:24" ht="33" customHeight="1" x14ac:dyDescent="0.35">
      <c r="A116" s="129"/>
      <c r="B116" s="129"/>
      <c r="C116" s="135"/>
      <c r="D116" s="135"/>
      <c r="E116" s="9" t="s">
        <v>189</v>
      </c>
      <c r="F116" s="135"/>
      <c r="G116" s="135"/>
      <c r="H116" s="135"/>
      <c r="I116" s="138"/>
      <c r="J116" s="56">
        <f>SUM(L116:X116)</f>
        <v>39475</v>
      </c>
      <c r="K116" s="47"/>
      <c r="L116" s="25">
        <v>3415</v>
      </c>
      <c r="M116" s="25">
        <v>1772</v>
      </c>
      <c r="N116" s="25">
        <v>4117</v>
      </c>
      <c r="O116" s="25">
        <v>5562</v>
      </c>
      <c r="P116" s="25">
        <v>3781</v>
      </c>
      <c r="Q116" s="25">
        <v>2786</v>
      </c>
      <c r="R116" s="25">
        <v>3355</v>
      </c>
      <c r="S116" s="25">
        <v>2077</v>
      </c>
      <c r="T116" s="25">
        <v>1669</v>
      </c>
      <c r="U116" s="25">
        <v>991</v>
      </c>
      <c r="V116" s="25">
        <v>1344</v>
      </c>
      <c r="W116" s="41">
        <v>6167</v>
      </c>
      <c r="X116" s="41">
        <f>X66</f>
        <v>2439</v>
      </c>
    </row>
    <row r="117" spans="1:24" ht="22.5" customHeight="1" x14ac:dyDescent="0.35">
      <c r="A117" s="129"/>
      <c r="B117" s="129"/>
      <c r="C117" s="136"/>
      <c r="D117" s="136"/>
      <c r="E117" s="9" t="s">
        <v>31</v>
      </c>
      <c r="F117" s="136"/>
      <c r="G117" s="136"/>
      <c r="H117" s="136"/>
      <c r="I117" s="139"/>
      <c r="J117" s="56">
        <f>SUM(L117:X117)</f>
        <v>40513</v>
      </c>
      <c r="K117" s="47"/>
      <c r="L117" s="25">
        <v>3445</v>
      </c>
      <c r="M117" s="25">
        <v>1834</v>
      </c>
      <c r="N117" s="25">
        <v>4534</v>
      </c>
      <c r="O117" s="25">
        <v>5600</v>
      </c>
      <c r="P117" s="25">
        <v>3808</v>
      </c>
      <c r="Q117" s="25">
        <v>2959</v>
      </c>
      <c r="R117" s="25">
        <v>3375</v>
      </c>
      <c r="S117" s="25">
        <v>2244</v>
      </c>
      <c r="T117" s="25">
        <v>1708</v>
      </c>
      <c r="U117" s="25">
        <v>1001</v>
      </c>
      <c r="V117" s="25">
        <v>1399</v>
      </c>
      <c r="W117" s="41">
        <v>6167</v>
      </c>
      <c r="X117" s="41">
        <f>X116</f>
        <v>2439</v>
      </c>
    </row>
    <row r="118" spans="1:24" ht="22.5" customHeight="1" x14ac:dyDescent="0.35">
      <c r="A118" s="129"/>
      <c r="B118" s="129"/>
      <c r="C118" s="134" t="s">
        <v>77</v>
      </c>
      <c r="D118" s="134" t="s">
        <v>78</v>
      </c>
      <c r="E118" s="9" t="s">
        <v>234</v>
      </c>
      <c r="F118" s="134" t="s">
        <v>20</v>
      </c>
      <c r="G118" s="131">
        <v>0.95</v>
      </c>
      <c r="H118" s="134">
        <f t="shared" si="101"/>
        <v>13</v>
      </c>
      <c r="I118" s="137">
        <f t="shared" ref="I118" si="107">H118/13</f>
        <v>1</v>
      </c>
      <c r="J118" s="25" t="str">
        <f t="shared" ref="J118:K118" si="108">IF(OR(J119&gt;=95, J119="-"), "Đạt", "Chưa")</f>
        <v>Đạt</v>
      </c>
      <c r="K118" s="25" t="e">
        <f t="shared" si="108"/>
        <v>#DIV/0!</v>
      </c>
      <c r="L118" s="25" t="str">
        <f>IF(OR(L119&gt;=95, L119="-"), "Đạt", "Chưa")</f>
        <v>Đạt</v>
      </c>
      <c r="M118" s="25" t="str">
        <f t="shared" ref="M118:X118" si="109">IF(OR(M119&gt;=95, M119="-"), "Đạt", "Chưa")</f>
        <v>Đạt</v>
      </c>
      <c r="N118" s="25" t="str">
        <f t="shared" si="109"/>
        <v>Đạt</v>
      </c>
      <c r="O118" s="25" t="str">
        <f t="shared" si="109"/>
        <v>Đạt</v>
      </c>
      <c r="P118" s="25" t="str">
        <f t="shared" si="109"/>
        <v>Đạt</v>
      </c>
      <c r="Q118" s="25" t="str">
        <f t="shared" si="109"/>
        <v>Đạt</v>
      </c>
      <c r="R118" s="25" t="str">
        <f t="shared" si="109"/>
        <v>Đạt</v>
      </c>
      <c r="S118" s="25" t="str">
        <f t="shared" si="109"/>
        <v>Đạt</v>
      </c>
      <c r="T118" s="25" t="str">
        <f t="shared" si="109"/>
        <v>Đạt</v>
      </c>
      <c r="U118" s="25" t="str">
        <f t="shared" si="109"/>
        <v>Đạt</v>
      </c>
      <c r="V118" s="25" t="str">
        <f t="shared" si="109"/>
        <v>Đạt</v>
      </c>
      <c r="W118" s="25" t="str">
        <f t="shared" si="109"/>
        <v>Đạt</v>
      </c>
      <c r="X118" s="25" t="str">
        <f t="shared" si="109"/>
        <v>Đạt</v>
      </c>
    </row>
    <row r="119" spans="1:24" ht="27" customHeight="1" x14ac:dyDescent="0.35">
      <c r="A119" s="129"/>
      <c r="B119" s="129"/>
      <c r="C119" s="135"/>
      <c r="D119" s="135"/>
      <c r="E119" s="9" t="s">
        <v>19</v>
      </c>
      <c r="F119" s="135"/>
      <c r="G119" s="132"/>
      <c r="H119" s="135"/>
      <c r="I119" s="138"/>
      <c r="J119" s="26">
        <f t="shared" ref="J119:K119" si="110">J120/J121*100</f>
        <v>100</v>
      </c>
      <c r="K119" s="26" t="e">
        <f t="shared" si="110"/>
        <v>#DIV/0!</v>
      </c>
      <c r="L119" s="26">
        <f>L120/L121*100</f>
        <v>100</v>
      </c>
      <c r="M119" s="26">
        <f t="shared" ref="M119:X119" si="111">M120/M121*100</f>
        <v>100</v>
      </c>
      <c r="N119" s="26">
        <f t="shared" si="111"/>
        <v>100</v>
      </c>
      <c r="O119" s="26">
        <f t="shared" si="111"/>
        <v>100</v>
      </c>
      <c r="P119" s="26">
        <f t="shared" si="111"/>
        <v>100</v>
      </c>
      <c r="Q119" s="26">
        <f t="shared" si="111"/>
        <v>100</v>
      </c>
      <c r="R119" s="26">
        <f t="shared" si="111"/>
        <v>100</v>
      </c>
      <c r="S119" s="26">
        <f t="shared" si="111"/>
        <v>100</v>
      </c>
      <c r="T119" s="26">
        <f t="shared" si="111"/>
        <v>100</v>
      </c>
      <c r="U119" s="26">
        <f t="shared" si="111"/>
        <v>100</v>
      </c>
      <c r="V119" s="26">
        <f t="shared" si="111"/>
        <v>100</v>
      </c>
      <c r="W119" s="26">
        <f t="shared" si="111"/>
        <v>100</v>
      </c>
      <c r="X119" s="26">
        <f t="shared" si="111"/>
        <v>100</v>
      </c>
    </row>
    <row r="120" spans="1:24" ht="55" customHeight="1" x14ac:dyDescent="0.35">
      <c r="A120" s="129"/>
      <c r="B120" s="129"/>
      <c r="C120" s="135"/>
      <c r="D120" s="135"/>
      <c r="E120" s="9" t="s">
        <v>190</v>
      </c>
      <c r="F120" s="135"/>
      <c r="G120" s="132"/>
      <c r="H120" s="135"/>
      <c r="I120" s="138"/>
      <c r="J120" s="56">
        <f>SUM(L120:X120)</f>
        <v>454</v>
      </c>
      <c r="K120" s="47"/>
      <c r="L120" s="67">
        <v>24</v>
      </c>
      <c r="M120" s="67">
        <v>18</v>
      </c>
      <c r="N120" s="67">
        <v>44</v>
      </c>
      <c r="O120" s="67">
        <v>70</v>
      </c>
      <c r="P120" s="67">
        <v>36</v>
      </c>
      <c r="Q120" s="67">
        <v>53</v>
      </c>
      <c r="R120" s="67">
        <v>46</v>
      </c>
      <c r="S120" s="67">
        <v>31</v>
      </c>
      <c r="T120" s="67">
        <v>18</v>
      </c>
      <c r="U120" s="67">
        <v>12</v>
      </c>
      <c r="V120" s="67">
        <v>12</v>
      </c>
      <c r="W120" s="67">
        <v>56</v>
      </c>
      <c r="X120" s="67">
        <v>34</v>
      </c>
    </row>
    <row r="121" spans="1:24" ht="42.65" customHeight="1" x14ac:dyDescent="0.35">
      <c r="A121" s="129"/>
      <c r="B121" s="129"/>
      <c r="C121" s="136"/>
      <c r="D121" s="136"/>
      <c r="E121" s="9" t="s">
        <v>191</v>
      </c>
      <c r="F121" s="136"/>
      <c r="G121" s="133"/>
      <c r="H121" s="136"/>
      <c r="I121" s="139"/>
      <c r="J121" s="56">
        <f>SUM(L121:X121)</f>
        <v>454</v>
      </c>
      <c r="K121" s="47"/>
      <c r="L121" s="67">
        <v>24</v>
      </c>
      <c r="M121" s="67">
        <v>18</v>
      </c>
      <c r="N121" s="67">
        <v>44</v>
      </c>
      <c r="O121" s="67">
        <v>70</v>
      </c>
      <c r="P121" s="67">
        <v>36</v>
      </c>
      <c r="Q121" s="67">
        <v>53</v>
      </c>
      <c r="R121" s="67">
        <v>46</v>
      </c>
      <c r="S121" s="67">
        <v>31</v>
      </c>
      <c r="T121" s="67">
        <v>18</v>
      </c>
      <c r="U121" s="67">
        <v>12</v>
      </c>
      <c r="V121" s="67">
        <v>12</v>
      </c>
      <c r="W121" s="67">
        <v>56</v>
      </c>
      <c r="X121" s="67">
        <v>34</v>
      </c>
    </row>
    <row r="122" spans="1:24" ht="72.650000000000006" customHeight="1" x14ac:dyDescent="0.35">
      <c r="A122" s="129"/>
      <c r="B122" s="129"/>
      <c r="C122" s="47" t="s">
        <v>79</v>
      </c>
      <c r="D122" s="48" t="s">
        <v>160</v>
      </c>
      <c r="E122" s="9" t="str">
        <f>VLOOKUP(C122,DMTC,3,0)</f>
        <v>Cảnh quan môi trường</v>
      </c>
      <c r="F122" s="47" t="s">
        <v>15</v>
      </c>
      <c r="G122" s="47" t="s">
        <v>0</v>
      </c>
      <c r="H122" s="56">
        <f t="shared" ref="H122:H125" si="112">COUNTIF(L122:X122,"Đạt")</f>
        <v>13</v>
      </c>
      <c r="I122" s="62">
        <f t="shared" ref="I122:I125" si="113">H122/13</f>
        <v>1</v>
      </c>
      <c r="J122" s="56"/>
      <c r="K122" s="47" t="s">
        <v>0</v>
      </c>
      <c r="L122" s="25" t="s">
        <v>0</v>
      </c>
      <c r="M122" s="25" t="s">
        <v>0</v>
      </c>
      <c r="N122" s="25" t="s">
        <v>0</v>
      </c>
      <c r="O122" s="25" t="s">
        <v>0</v>
      </c>
      <c r="P122" s="25" t="s">
        <v>0</v>
      </c>
      <c r="Q122" s="25" t="s">
        <v>0</v>
      </c>
      <c r="R122" s="25" t="s">
        <v>0</v>
      </c>
      <c r="S122" s="25" t="s">
        <v>0</v>
      </c>
      <c r="T122" s="25" t="s">
        <v>0</v>
      </c>
      <c r="U122" s="25" t="s">
        <v>0</v>
      </c>
      <c r="V122" s="25" t="s">
        <v>0</v>
      </c>
      <c r="W122" s="25" t="s">
        <v>0</v>
      </c>
      <c r="X122" s="25" t="s">
        <v>0</v>
      </c>
    </row>
    <row r="123" spans="1:24" ht="46.5" customHeight="1" x14ac:dyDescent="0.35">
      <c r="A123" s="129"/>
      <c r="B123" s="129"/>
      <c r="C123" s="47" t="s">
        <v>80</v>
      </c>
      <c r="D123" s="48" t="s">
        <v>213</v>
      </c>
      <c r="E123" s="48" t="s">
        <v>109</v>
      </c>
      <c r="F123" s="47" t="s">
        <v>15</v>
      </c>
      <c r="G123" s="47" t="s">
        <v>0</v>
      </c>
      <c r="H123" s="56">
        <f t="shared" si="112"/>
        <v>13</v>
      </c>
      <c r="I123" s="62">
        <f t="shared" si="113"/>
        <v>1</v>
      </c>
      <c r="J123" s="56"/>
      <c r="K123" s="47" t="s">
        <v>0</v>
      </c>
      <c r="L123" s="25" t="s">
        <v>0</v>
      </c>
      <c r="M123" s="25" t="s">
        <v>0</v>
      </c>
      <c r="N123" s="25" t="s">
        <v>0</v>
      </c>
      <c r="O123" s="25" t="s">
        <v>0</v>
      </c>
      <c r="P123" s="25" t="s">
        <v>0</v>
      </c>
      <c r="Q123" s="25" t="s">
        <v>0</v>
      </c>
      <c r="R123" s="25" t="s">
        <v>0</v>
      </c>
      <c r="S123" s="25" t="s">
        <v>0</v>
      </c>
      <c r="T123" s="25" t="s">
        <v>0</v>
      </c>
      <c r="U123" s="25" t="s">
        <v>0</v>
      </c>
      <c r="V123" s="25" t="s">
        <v>0</v>
      </c>
      <c r="W123" s="25" t="s">
        <v>0</v>
      </c>
      <c r="X123" s="25" t="s">
        <v>0</v>
      </c>
    </row>
    <row r="124" spans="1:24" ht="39.65" customHeight="1" x14ac:dyDescent="0.35">
      <c r="A124" s="129"/>
      <c r="B124" s="129"/>
      <c r="C124" s="47" t="s">
        <v>81</v>
      </c>
      <c r="D124" s="48" t="s">
        <v>161</v>
      </c>
      <c r="E124" s="9" t="str">
        <f>VLOOKUP(C124,DMTC,3,0)</f>
        <v>Mai táng, hỏa táng</v>
      </c>
      <c r="F124" s="47" t="s">
        <v>15</v>
      </c>
      <c r="G124" s="47" t="s">
        <v>0</v>
      </c>
      <c r="H124" s="56">
        <f t="shared" si="112"/>
        <v>13</v>
      </c>
      <c r="I124" s="62">
        <f t="shared" si="113"/>
        <v>1</v>
      </c>
      <c r="J124" s="56"/>
      <c r="K124" s="47" t="s">
        <v>0</v>
      </c>
      <c r="L124" s="25" t="s">
        <v>0</v>
      </c>
      <c r="M124" s="25" t="s">
        <v>0</v>
      </c>
      <c r="N124" s="25" t="s">
        <v>0</v>
      </c>
      <c r="O124" s="25" t="s">
        <v>0</v>
      </c>
      <c r="P124" s="25" t="s">
        <v>0</v>
      </c>
      <c r="Q124" s="25" t="s">
        <v>0</v>
      </c>
      <c r="R124" s="25" t="s">
        <v>0</v>
      </c>
      <c r="S124" s="25" t="s">
        <v>0</v>
      </c>
      <c r="T124" s="25" t="s">
        <v>0</v>
      </c>
      <c r="U124" s="25" t="s">
        <v>0</v>
      </c>
      <c r="V124" s="25" t="s">
        <v>0</v>
      </c>
      <c r="W124" s="25" t="s">
        <v>0</v>
      </c>
      <c r="X124" s="25" t="s">
        <v>0</v>
      </c>
    </row>
    <row r="125" spans="1:24" ht="31" customHeight="1" x14ac:dyDescent="0.35">
      <c r="A125" s="129"/>
      <c r="B125" s="129"/>
      <c r="C125" s="134" t="s">
        <v>82</v>
      </c>
      <c r="D125" s="142" t="s">
        <v>83</v>
      </c>
      <c r="E125" s="9" t="s">
        <v>234</v>
      </c>
      <c r="F125" s="134" t="s">
        <v>20</v>
      </c>
      <c r="G125" s="134" t="s">
        <v>84</v>
      </c>
      <c r="H125" s="134">
        <f t="shared" si="112"/>
        <v>13</v>
      </c>
      <c r="I125" s="137">
        <f t="shared" si="113"/>
        <v>1</v>
      </c>
      <c r="J125" s="25" t="str">
        <f t="shared" ref="J125:K125" si="114">IF(OR(J126&gt;=85, J126="-"), "Đạt", "Chưa")</f>
        <v>Đạt</v>
      </c>
      <c r="K125" s="25" t="e">
        <f t="shared" si="114"/>
        <v>#DIV/0!</v>
      </c>
      <c r="L125" s="25" t="str">
        <f>IF(OR(L126&gt;=85, L126="-"), "Đạt", "Chưa")</f>
        <v>Đạt</v>
      </c>
      <c r="M125" s="25" t="str">
        <f t="shared" ref="M125:X125" si="115">IF(OR(M126&gt;=85, M126="-"), "Đạt", "Chưa")</f>
        <v>Đạt</v>
      </c>
      <c r="N125" s="25" t="str">
        <f t="shared" si="115"/>
        <v>Đạt</v>
      </c>
      <c r="O125" s="25" t="str">
        <f t="shared" si="115"/>
        <v>Đạt</v>
      </c>
      <c r="P125" s="25" t="str">
        <f t="shared" si="115"/>
        <v>Đạt</v>
      </c>
      <c r="Q125" s="25" t="str">
        <f t="shared" si="115"/>
        <v>Đạt</v>
      </c>
      <c r="R125" s="25" t="str">
        <f t="shared" si="115"/>
        <v>Đạt</v>
      </c>
      <c r="S125" s="25" t="str">
        <f t="shared" si="115"/>
        <v>Đạt</v>
      </c>
      <c r="T125" s="25" t="str">
        <f t="shared" si="115"/>
        <v>Đạt</v>
      </c>
      <c r="U125" s="25" t="str">
        <f t="shared" si="115"/>
        <v>Đạt</v>
      </c>
      <c r="V125" s="25" t="str">
        <f t="shared" si="115"/>
        <v>Đạt</v>
      </c>
      <c r="W125" s="25" t="str">
        <f t="shared" si="115"/>
        <v>Đạt</v>
      </c>
      <c r="X125" s="25" t="str">
        <f t="shared" si="115"/>
        <v>Đạt</v>
      </c>
    </row>
    <row r="126" spans="1:24" ht="23.5" customHeight="1" x14ac:dyDescent="0.35">
      <c r="A126" s="129"/>
      <c r="B126" s="129"/>
      <c r="C126" s="135"/>
      <c r="D126" s="143"/>
      <c r="E126" s="9" t="s">
        <v>19</v>
      </c>
      <c r="F126" s="135"/>
      <c r="G126" s="135"/>
      <c r="H126" s="135"/>
      <c r="I126" s="138"/>
      <c r="J126" s="26">
        <f t="shared" ref="J126:K126" si="116">J127/J128*100</f>
        <v>95.718576592170237</v>
      </c>
      <c r="K126" s="26" t="e">
        <f t="shared" si="116"/>
        <v>#DIV/0!</v>
      </c>
      <c r="L126" s="26">
        <f>L127/L128*100</f>
        <v>97.997097242380264</v>
      </c>
      <c r="M126" s="26">
        <f t="shared" ref="M126:X126" si="117">M127/M128*100</f>
        <v>97.928026172300989</v>
      </c>
      <c r="N126" s="26">
        <f t="shared" si="117"/>
        <v>97.662108513453902</v>
      </c>
      <c r="O126" s="26">
        <f t="shared" si="117"/>
        <v>96.386881600889382</v>
      </c>
      <c r="P126" s="26">
        <f t="shared" si="117"/>
        <v>97.004479283314666</v>
      </c>
      <c r="Q126" s="26">
        <f t="shared" si="117"/>
        <v>86.786076377154444</v>
      </c>
      <c r="R126" s="26">
        <f t="shared" si="117"/>
        <v>88.992974238875874</v>
      </c>
      <c r="S126" s="26">
        <f t="shared" si="117"/>
        <v>94.162210338680936</v>
      </c>
      <c r="T126" s="26">
        <f t="shared" si="117"/>
        <v>97.507987220447291</v>
      </c>
      <c r="U126" s="26">
        <f t="shared" si="117"/>
        <v>91.507430997876867</v>
      </c>
      <c r="V126" s="26">
        <f t="shared" si="117"/>
        <v>94.275092936802977</v>
      </c>
      <c r="W126" s="26">
        <f t="shared" si="117"/>
        <v>100</v>
      </c>
      <c r="X126" s="26">
        <f t="shared" si="117"/>
        <v>95.079950799507998</v>
      </c>
    </row>
    <row r="127" spans="1:24" ht="23.5" customHeight="1" x14ac:dyDescent="0.35">
      <c r="A127" s="129"/>
      <c r="B127" s="129"/>
      <c r="C127" s="135"/>
      <c r="D127" s="143"/>
      <c r="E127" s="9" t="s">
        <v>192</v>
      </c>
      <c r="F127" s="135"/>
      <c r="G127" s="135"/>
      <c r="H127" s="135"/>
      <c r="I127" s="138"/>
      <c r="J127" s="56">
        <f>SUM(L127:X127)</f>
        <v>37604</v>
      </c>
      <c r="K127" s="47"/>
      <c r="L127" s="67">
        <v>3376</v>
      </c>
      <c r="M127" s="67">
        <v>1796</v>
      </c>
      <c r="N127" s="67">
        <v>4428</v>
      </c>
      <c r="O127" s="67">
        <v>5202</v>
      </c>
      <c r="P127" s="67">
        <v>3465</v>
      </c>
      <c r="Q127" s="67">
        <v>2568</v>
      </c>
      <c r="R127" s="67">
        <v>2660</v>
      </c>
      <c r="S127" s="67">
        <v>2113</v>
      </c>
      <c r="T127" s="67">
        <v>1526</v>
      </c>
      <c r="U127" s="67">
        <v>862</v>
      </c>
      <c r="V127" s="67">
        <v>1268</v>
      </c>
      <c r="W127" s="67">
        <v>6021</v>
      </c>
      <c r="X127" s="67">
        <v>2319</v>
      </c>
    </row>
    <row r="128" spans="1:24" ht="23.5" customHeight="1" x14ac:dyDescent="0.35">
      <c r="A128" s="129"/>
      <c r="B128" s="129"/>
      <c r="C128" s="136"/>
      <c r="D128" s="144"/>
      <c r="E128" s="9" t="s">
        <v>31</v>
      </c>
      <c r="F128" s="136"/>
      <c r="G128" s="136"/>
      <c r="H128" s="136"/>
      <c r="I128" s="139"/>
      <c r="J128" s="56">
        <f>SUM(L128:X128)</f>
        <v>39286</v>
      </c>
      <c r="K128" s="47"/>
      <c r="L128" s="67">
        <v>3445</v>
      </c>
      <c r="M128" s="67">
        <v>1834</v>
      </c>
      <c r="N128" s="67">
        <v>4534</v>
      </c>
      <c r="O128" s="67">
        <v>5397</v>
      </c>
      <c r="P128" s="67">
        <v>3572</v>
      </c>
      <c r="Q128" s="67">
        <v>2959</v>
      </c>
      <c r="R128" s="67">
        <v>2989</v>
      </c>
      <c r="S128" s="67">
        <v>2244</v>
      </c>
      <c r="T128" s="67">
        <v>1565</v>
      </c>
      <c r="U128" s="67">
        <v>942</v>
      </c>
      <c r="V128" s="67">
        <v>1345</v>
      </c>
      <c r="W128" s="67">
        <v>6021</v>
      </c>
      <c r="X128" s="67">
        <v>2439</v>
      </c>
    </row>
    <row r="129" spans="1:24" ht="23.5" customHeight="1" x14ac:dyDescent="0.35">
      <c r="A129" s="129"/>
      <c r="B129" s="129"/>
      <c r="C129" s="134" t="s">
        <v>85</v>
      </c>
      <c r="D129" s="142" t="s">
        <v>162</v>
      </c>
      <c r="E129" s="9" t="s">
        <v>234</v>
      </c>
      <c r="F129" s="134" t="s">
        <v>20</v>
      </c>
      <c r="G129" s="131">
        <v>1</v>
      </c>
      <c r="H129" s="134">
        <f t="shared" ref="H129" si="118">COUNTIF(L129:X129,"Đạt")</f>
        <v>13</v>
      </c>
      <c r="I129" s="137">
        <f t="shared" ref="I129" si="119">H129/13</f>
        <v>1</v>
      </c>
      <c r="J129" s="25" t="str">
        <f t="shared" ref="J129:K129" si="120">IF(OR(J130=100, J130="-"), "Đạt", "Chưa")</f>
        <v>Đạt</v>
      </c>
      <c r="K129" s="25" t="e">
        <f t="shared" si="120"/>
        <v>#DIV/0!</v>
      </c>
      <c r="L129" s="25" t="str">
        <f>IF(OR(L130=100, L130="-"), "Đạt", "Chưa")</f>
        <v>Đạt</v>
      </c>
      <c r="M129" s="25" t="str">
        <f t="shared" ref="M129:X129" si="121">IF(OR(M130=100, M130="-"), "Đạt", "Chưa")</f>
        <v>Đạt</v>
      </c>
      <c r="N129" s="25" t="str">
        <f t="shared" si="121"/>
        <v>Đạt</v>
      </c>
      <c r="O129" s="25" t="str">
        <f t="shared" si="121"/>
        <v>Đạt</v>
      </c>
      <c r="P129" s="25" t="str">
        <f t="shared" si="121"/>
        <v>Đạt</v>
      </c>
      <c r="Q129" s="25" t="str">
        <f t="shared" si="121"/>
        <v>Đạt</v>
      </c>
      <c r="R129" s="25" t="str">
        <f t="shared" si="121"/>
        <v>Đạt</v>
      </c>
      <c r="S129" s="25" t="str">
        <f t="shared" si="121"/>
        <v>Đạt</v>
      </c>
      <c r="T129" s="25" t="str">
        <f t="shared" si="121"/>
        <v>Đạt</v>
      </c>
      <c r="U129" s="25" t="str">
        <f t="shared" si="121"/>
        <v>Đạt</v>
      </c>
      <c r="V129" s="25" t="str">
        <f t="shared" si="121"/>
        <v>Đạt</v>
      </c>
      <c r="W129" s="25" t="str">
        <f t="shared" si="121"/>
        <v>Đạt</v>
      </c>
      <c r="X129" s="25" t="str">
        <f t="shared" si="121"/>
        <v>Đạt</v>
      </c>
    </row>
    <row r="130" spans="1:24" ht="19.5" customHeight="1" x14ac:dyDescent="0.35">
      <c r="A130" s="129"/>
      <c r="B130" s="129"/>
      <c r="C130" s="135"/>
      <c r="D130" s="143"/>
      <c r="E130" s="9" t="s">
        <v>19</v>
      </c>
      <c r="F130" s="135"/>
      <c r="G130" s="132"/>
      <c r="H130" s="135"/>
      <c r="I130" s="138"/>
      <c r="J130" s="26">
        <f t="shared" ref="J130:K130" si="122">J131/J132*100</f>
        <v>100</v>
      </c>
      <c r="K130" s="26" t="e">
        <f t="shared" si="122"/>
        <v>#DIV/0!</v>
      </c>
      <c r="L130" s="26">
        <f>L131/L132*100</f>
        <v>100</v>
      </c>
      <c r="M130" s="26">
        <f t="shared" ref="M130:X130" si="123">M131/M132*100</f>
        <v>100</v>
      </c>
      <c r="N130" s="26">
        <f t="shared" si="123"/>
        <v>100</v>
      </c>
      <c r="O130" s="26">
        <f t="shared" si="123"/>
        <v>100</v>
      </c>
      <c r="P130" s="26">
        <f t="shared" si="123"/>
        <v>100</v>
      </c>
      <c r="Q130" s="26">
        <f t="shared" si="123"/>
        <v>100</v>
      </c>
      <c r="R130" s="26">
        <f t="shared" si="123"/>
        <v>100</v>
      </c>
      <c r="S130" s="26">
        <f t="shared" si="123"/>
        <v>100</v>
      </c>
      <c r="T130" s="26">
        <f t="shared" si="123"/>
        <v>100</v>
      </c>
      <c r="U130" s="26">
        <f t="shared" si="123"/>
        <v>100</v>
      </c>
      <c r="V130" s="26">
        <f t="shared" si="123"/>
        <v>100</v>
      </c>
      <c r="W130" s="26">
        <f t="shared" si="123"/>
        <v>100</v>
      </c>
      <c r="X130" s="26">
        <f t="shared" si="123"/>
        <v>100</v>
      </c>
    </row>
    <row r="131" spans="1:24" ht="57" customHeight="1" x14ac:dyDescent="0.35">
      <c r="A131" s="129"/>
      <c r="B131" s="129"/>
      <c r="C131" s="135"/>
      <c r="D131" s="143"/>
      <c r="E131" s="9" t="s">
        <v>193</v>
      </c>
      <c r="F131" s="135"/>
      <c r="G131" s="132"/>
      <c r="H131" s="135"/>
      <c r="I131" s="138"/>
      <c r="J131" s="56">
        <f>SUM(L131:X131)</f>
        <v>25005.193999999996</v>
      </c>
      <c r="K131" s="47"/>
      <c r="L131" s="67">
        <f>L132</f>
        <v>1631</v>
      </c>
      <c r="M131" s="67">
        <f t="shared" ref="M131:X131" si="124">M132</f>
        <v>2721.44</v>
      </c>
      <c r="N131" s="67">
        <f t="shared" si="124"/>
        <v>2777.7840000000001</v>
      </c>
      <c r="O131" s="67">
        <f t="shared" si="124"/>
        <v>1471.44</v>
      </c>
      <c r="P131" s="67">
        <f t="shared" si="124"/>
        <v>1218.4000000000001</v>
      </c>
      <c r="Q131" s="67">
        <f t="shared" si="124"/>
        <v>2269</v>
      </c>
      <c r="R131" s="67">
        <f t="shared" si="124"/>
        <v>2965</v>
      </c>
      <c r="S131" s="67">
        <f t="shared" si="124"/>
        <v>2253.25</v>
      </c>
      <c r="T131" s="67">
        <f t="shared" si="124"/>
        <v>303.8</v>
      </c>
      <c r="U131" s="67">
        <f t="shared" si="124"/>
        <v>1777.01</v>
      </c>
      <c r="V131" s="67">
        <f t="shared" si="124"/>
        <v>1973.85</v>
      </c>
      <c r="W131" s="67">
        <f t="shared" si="124"/>
        <v>681.66</v>
      </c>
      <c r="X131" s="67">
        <f t="shared" si="124"/>
        <v>2961.56</v>
      </c>
    </row>
    <row r="132" spans="1:24" ht="52" customHeight="1" x14ac:dyDescent="0.35">
      <c r="A132" s="130"/>
      <c r="B132" s="130"/>
      <c r="C132" s="136"/>
      <c r="D132" s="144"/>
      <c r="E132" s="9" t="s">
        <v>194</v>
      </c>
      <c r="F132" s="136"/>
      <c r="G132" s="133"/>
      <c r="H132" s="136"/>
      <c r="I132" s="139"/>
      <c r="J132" s="56">
        <f>SUM(L132:X132)</f>
        <v>25005.193999999996</v>
      </c>
      <c r="K132" s="47"/>
      <c r="L132" s="67">
        <f>1600+31</f>
        <v>1631</v>
      </c>
      <c r="M132" s="67">
        <f>2656.44+65</f>
        <v>2721.44</v>
      </c>
      <c r="N132" s="67">
        <f>2460.784+317</f>
        <v>2777.7840000000001</v>
      </c>
      <c r="O132" s="67">
        <f>1061.44+410</f>
        <v>1471.44</v>
      </c>
      <c r="P132" s="67">
        <f>1110.4+108</f>
        <v>1218.4000000000001</v>
      </c>
      <c r="Q132" s="67">
        <f>2173.6+95.4</f>
        <v>2269</v>
      </c>
      <c r="R132" s="67">
        <f>2945+20</f>
        <v>2965</v>
      </c>
      <c r="S132" s="67">
        <f>2103.25+150</f>
        <v>2253.25</v>
      </c>
      <c r="T132" s="67">
        <f>268.8+35</f>
        <v>303.8</v>
      </c>
      <c r="U132" s="67">
        <f>1752.01+25</f>
        <v>1777.01</v>
      </c>
      <c r="V132" s="67">
        <f>1948.85+25</f>
        <v>1973.85</v>
      </c>
      <c r="W132" s="67">
        <f>60+621.66</f>
        <v>681.66</v>
      </c>
      <c r="X132" s="67">
        <f>132+2829.56</f>
        <v>2961.56</v>
      </c>
    </row>
    <row r="133" spans="1:24" ht="26.5" customHeight="1" x14ac:dyDescent="0.35">
      <c r="A133" s="55"/>
      <c r="B133" s="128" t="s">
        <v>108</v>
      </c>
      <c r="C133" s="134" t="s">
        <v>86</v>
      </c>
      <c r="D133" s="142" t="s">
        <v>163</v>
      </c>
      <c r="E133" s="9" t="s">
        <v>234</v>
      </c>
      <c r="F133" s="134" t="s">
        <v>20</v>
      </c>
      <c r="G133" s="148" t="s">
        <v>205</v>
      </c>
      <c r="H133" s="134">
        <f t="shared" ref="H133" si="125">COUNTIF(L133:X133,"Đạt")</f>
        <v>13</v>
      </c>
      <c r="I133" s="137">
        <f t="shared" ref="I133" si="126">H133/13</f>
        <v>1</v>
      </c>
      <c r="J133" s="25" t="str">
        <f t="shared" ref="J133:K133" si="127">IF(OR(J134&gt;=70, J134="-"), "Đạt", "Chưa")</f>
        <v>Đạt</v>
      </c>
      <c r="K133" s="25" t="e">
        <f t="shared" si="127"/>
        <v>#DIV/0!</v>
      </c>
      <c r="L133" s="25" t="str">
        <f>IF(OR(L134&gt;=70, L134="-"), "Đạt", "Chưa")</f>
        <v>Đạt</v>
      </c>
      <c r="M133" s="25" t="str">
        <f t="shared" ref="M133:X133" si="128">IF(OR(M134&gt;=70, M134="-"), "Đạt", "Chưa")</f>
        <v>Đạt</v>
      </c>
      <c r="N133" s="25" t="str">
        <f t="shared" si="128"/>
        <v>Đạt</v>
      </c>
      <c r="O133" s="25" t="str">
        <f t="shared" si="128"/>
        <v>Đạt</v>
      </c>
      <c r="P133" s="25" t="str">
        <f t="shared" si="128"/>
        <v>Đạt</v>
      </c>
      <c r="Q133" s="25" t="str">
        <f t="shared" si="128"/>
        <v>Đạt</v>
      </c>
      <c r="R133" s="25" t="str">
        <f t="shared" si="128"/>
        <v>Đạt</v>
      </c>
      <c r="S133" s="25" t="str">
        <f t="shared" si="128"/>
        <v>Đạt</v>
      </c>
      <c r="T133" s="25" t="str">
        <f t="shared" si="128"/>
        <v>Đạt</v>
      </c>
      <c r="U133" s="25" t="str">
        <f t="shared" si="128"/>
        <v>Đạt</v>
      </c>
      <c r="V133" s="25" t="str">
        <f t="shared" si="128"/>
        <v>Đạt</v>
      </c>
      <c r="W133" s="25" t="str">
        <f t="shared" si="128"/>
        <v>Đạt</v>
      </c>
      <c r="X133" s="25" t="str">
        <f t="shared" si="128"/>
        <v>Đạt</v>
      </c>
    </row>
    <row r="134" spans="1:24" ht="35.15" customHeight="1" x14ac:dyDescent="0.35">
      <c r="A134" s="128">
        <v>17</v>
      </c>
      <c r="B134" s="129"/>
      <c r="C134" s="135"/>
      <c r="D134" s="143"/>
      <c r="E134" s="9" t="s">
        <v>19</v>
      </c>
      <c r="F134" s="135"/>
      <c r="G134" s="149"/>
      <c r="H134" s="135"/>
      <c r="I134" s="138"/>
      <c r="J134" s="26">
        <f t="shared" ref="J134:K134" si="129">J135/J136*100</f>
        <v>97.625453558117144</v>
      </c>
      <c r="K134" s="26" t="e">
        <f t="shared" si="129"/>
        <v>#DIV/0!</v>
      </c>
      <c r="L134" s="26">
        <f>L135/L136*100</f>
        <v>96.835994194484769</v>
      </c>
      <c r="M134" s="26">
        <f t="shared" ref="M134:X134" si="130">M135/M136*100</f>
        <v>99.509269356597599</v>
      </c>
      <c r="N134" s="26">
        <f t="shared" si="130"/>
        <v>98.52227613586237</v>
      </c>
      <c r="O134" s="26">
        <f t="shared" si="130"/>
        <v>99.714285714285708</v>
      </c>
      <c r="P134" s="26">
        <f t="shared" si="130"/>
        <v>97.42647058823529</v>
      </c>
      <c r="Q134" s="26">
        <f t="shared" si="130"/>
        <v>97.532950321054415</v>
      </c>
      <c r="R134" s="26">
        <f t="shared" si="130"/>
        <v>93.80740740740741</v>
      </c>
      <c r="S134" s="26">
        <f t="shared" si="130"/>
        <v>96.6131907308378</v>
      </c>
      <c r="T134" s="26">
        <f t="shared" si="130"/>
        <v>85.128805620608887</v>
      </c>
      <c r="U134" s="26">
        <f t="shared" si="130"/>
        <v>98.001998001998004</v>
      </c>
      <c r="V134" s="26">
        <f t="shared" si="130"/>
        <v>97.784131522516077</v>
      </c>
      <c r="W134" s="26">
        <f t="shared" si="130"/>
        <v>100</v>
      </c>
      <c r="X134" s="26">
        <f t="shared" si="130"/>
        <v>100</v>
      </c>
    </row>
    <row r="135" spans="1:24" ht="57" customHeight="1" x14ac:dyDescent="0.35">
      <c r="A135" s="129"/>
      <c r="B135" s="129"/>
      <c r="C135" s="135"/>
      <c r="D135" s="143"/>
      <c r="E135" s="9" t="s">
        <v>195</v>
      </c>
      <c r="F135" s="135"/>
      <c r="G135" s="149"/>
      <c r="H135" s="135"/>
      <c r="I135" s="138"/>
      <c r="J135" s="56">
        <f>SUM(L135:X135)</f>
        <v>39551</v>
      </c>
      <c r="K135" s="47"/>
      <c r="L135" s="25">
        <v>3336</v>
      </c>
      <c r="M135" s="25">
        <v>1825</v>
      </c>
      <c r="N135" s="25">
        <v>4467</v>
      </c>
      <c r="O135" s="25">
        <v>5584</v>
      </c>
      <c r="P135" s="25">
        <v>3710</v>
      </c>
      <c r="Q135" s="25">
        <v>2886</v>
      </c>
      <c r="R135" s="25">
        <v>3166</v>
      </c>
      <c r="S135" s="25">
        <v>2168</v>
      </c>
      <c r="T135" s="25">
        <v>1454</v>
      </c>
      <c r="U135" s="25">
        <v>981</v>
      </c>
      <c r="V135" s="25">
        <v>1368</v>
      </c>
      <c r="W135" s="41">
        <v>6167</v>
      </c>
      <c r="X135" s="41">
        <v>2439</v>
      </c>
    </row>
    <row r="136" spans="1:24" ht="29.5" customHeight="1" x14ac:dyDescent="0.35">
      <c r="A136" s="129"/>
      <c r="B136" s="129"/>
      <c r="C136" s="136"/>
      <c r="D136" s="144"/>
      <c r="E136" s="9" t="s">
        <v>31</v>
      </c>
      <c r="F136" s="136"/>
      <c r="G136" s="150"/>
      <c r="H136" s="136"/>
      <c r="I136" s="139"/>
      <c r="J136" s="56">
        <f>SUM(L136:X136)</f>
        <v>40513</v>
      </c>
      <c r="K136" s="47"/>
      <c r="L136" s="25">
        <f>L117</f>
        <v>3445</v>
      </c>
      <c r="M136" s="25">
        <f t="shared" ref="M136:X136" si="131">M117</f>
        <v>1834</v>
      </c>
      <c r="N136" s="25">
        <f t="shared" si="131"/>
        <v>4534</v>
      </c>
      <c r="O136" s="25">
        <f t="shared" si="131"/>
        <v>5600</v>
      </c>
      <c r="P136" s="25">
        <f t="shared" si="131"/>
        <v>3808</v>
      </c>
      <c r="Q136" s="25">
        <f t="shared" si="131"/>
        <v>2959</v>
      </c>
      <c r="R136" s="25">
        <f t="shared" si="131"/>
        <v>3375</v>
      </c>
      <c r="S136" s="25">
        <f t="shared" si="131"/>
        <v>2244</v>
      </c>
      <c r="T136" s="25">
        <f t="shared" si="131"/>
        <v>1708</v>
      </c>
      <c r="U136" s="25">
        <f t="shared" si="131"/>
        <v>1001</v>
      </c>
      <c r="V136" s="25">
        <f t="shared" si="131"/>
        <v>1399</v>
      </c>
      <c r="W136" s="25">
        <f t="shared" si="131"/>
        <v>6167</v>
      </c>
      <c r="X136" s="25">
        <f t="shared" si="131"/>
        <v>2439</v>
      </c>
    </row>
    <row r="137" spans="1:24" ht="29.5" customHeight="1" x14ac:dyDescent="0.35">
      <c r="A137" s="129"/>
      <c r="B137" s="129"/>
      <c r="C137" s="134" t="s">
        <v>87</v>
      </c>
      <c r="D137" s="142" t="s">
        <v>164</v>
      </c>
      <c r="E137" s="9" t="s">
        <v>234</v>
      </c>
      <c r="F137" s="134" t="s">
        <v>20</v>
      </c>
      <c r="G137" s="134" t="s">
        <v>57</v>
      </c>
      <c r="H137" s="134">
        <f t="shared" ref="H137" si="132">COUNTIF(L137:X137,"Đạt")</f>
        <v>13</v>
      </c>
      <c r="I137" s="137">
        <f t="shared" ref="I137" si="133">H137/13</f>
        <v>1</v>
      </c>
      <c r="J137" s="25" t="str">
        <f t="shared" ref="J137:K137" si="134">IF(OR(J138&gt;=70, J138="-"), "Đạt", "Chưa")</f>
        <v>Đạt</v>
      </c>
      <c r="K137" s="25" t="e">
        <f t="shared" si="134"/>
        <v>#DIV/0!</v>
      </c>
      <c r="L137" s="25" t="str">
        <f>IF(OR(L138&gt;=70, L138="-"), "Đạt", "Chưa")</f>
        <v>Đạt</v>
      </c>
      <c r="M137" s="25" t="str">
        <f t="shared" ref="M137:X137" si="135">IF(OR(M138&gt;=70, M138="-"), "Đạt", "Chưa")</f>
        <v>Đạt</v>
      </c>
      <c r="N137" s="25" t="str">
        <f t="shared" si="135"/>
        <v>Đạt</v>
      </c>
      <c r="O137" s="25" t="str">
        <f t="shared" si="135"/>
        <v>Đạt</v>
      </c>
      <c r="P137" s="25" t="str">
        <f t="shared" si="135"/>
        <v>Đạt</v>
      </c>
      <c r="Q137" s="25" t="str">
        <f t="shared" si="135"/>
        <v>Đạt</v>
      </c>
      <c r="R137" s="25" t="str">
        <f t="shared" si="135"/>
        <v>Đạt</v>
      </c>
      <c r="S137" s="25" t="str">
        <f t="shared" si="135"/>
        <v>Đạt</v>
      </c>
      <c r="T137" s="25" t="str">
        <f t="shared" si="135"/>
        <v>Đạt</v>
      </c>
      <c r="U137" s="25" t="str">
        <f t="shared" si="135"/>
        <v>Đạt</v>
      </c>
      <c r="V137" s="25" t="str">
        <f t="shared" si="135"/>
        <v>Đạt</v>
      </c>
      <c r="W137" s="25" t="str">
        <f t="shared" si="135"/>
        <v>Đạt</v>
      </c>
      <c r="X137" s="25" t="str">
        <f t="shared" si="135"/>
        <v>Đạt</v>
      </c>
    </row>
    <row r="138" spans="1:24" ht="31" customHeight="1" x14ac:dyDescent="0.35">
      <c r="A138" s="129"/>
      <c r="B138" s="129"/>
      <c r="C138" s="135"/>
      <c r="D138" s="143"/>
      <c r="E138" s="9" t="s">
        <v>19</v>
      </c>
      <c r="F138" s="135"/>
      <c r="G138" s="135"/>
      <c r="H138" s="135"/>
      <c r="I138" s="138"/>
      <c r="J138" s="26">
        <f t="shared" ref="J138:K138" si="136">J139/J140*100</f>
        <v>94.649227110582629</v>
      </c>
      <c r="K138" s="26" t="e">
        <f t="shared" si="136"/>
        <v>#DIV/0!</v>
      </c>
      <c r="L138" s="26">
        <f>L139/L140*100</f>
        <v>88.888888888888886</v>
      </c>
      <c r="M138" s="26">
        <f t="shared" ref="M138:X138" si="137">M139/M140*100</f>
        <v>96.551724137931032</v>
      </c>
      <c r="N138" s="26">
        <f t="shared" si="137"/>
        <v>95.294117647058812</v>
      </c>
      <c r="O138" s="26">
        <f t="shared" si="137"/>
        <v>95.744680851063833</v>
      </c>
      <c r="P138" s="26">
        <f t="shared" si="137"/>
        <v>92.857142857142861</v>
      </c>
      <c r="Q138" s="26">
        <f t="shared" si="137"/>
        <v>96.05263157894737</v>
      </c>
      <c r="R138" s="26">
        <f t="shared" si="137"/>
        <v>92.156862745098039</v>
      </c>
      <c r="S138" s="26">
        <f t="shared" si="137"/>
        <v>96.491228070175438</v>
      </c>
      <c r="T138" s="26">
        <f t="shared" si="137"/>
        <v>95.238095238095227</v>
      </c>
      <c r="U138" s="26">
        <f t="shared" si="137"/>
        <v>94.117647058823522</v>
      </c>
      <c r="V138" s="26">
        <f t="shared" si="137"/>
        <v>86.36363636363636</v>
      </c>
      <c r="W138" s="26">
        <f t="shared" si="137"/>
        <v>100</v>
      </c>
      <c r="X138" s="26">
        <f t="shared" si="137"/>
        <v>100</v>
      </c>
    </row>
    <row r="139" spans="1:24" ht="61.5" customHeight="1" x14ac:dyDescent="0.35">
      <c r="A139" s="129"/>
      <c r="B139" s="129"/>
      <c r="C139" s="135"/>
      <c r="D139" s="143"/>
      <c r="E139" s="9" t="s">
        <v>196</v>
      </c>
      <c r="F139" s="135"/>
      <c r="G139" s="135"/>
      <c r="H139" s="135"/>
      <c r="I139" s="138"/>
      <c r="J139" s="63">
        <f>SUM(L139:X139)</f>
        <v>796</v>
      </c>
      <c r="K139" s="47"/>
      <c r="L139" s="51">
        <v>72</v>
      </c>
      <c r="M139" s="51">
        <v>56</v>
      </c>
      <c r="N139" s="51">
        <v>81</v>
      </c>
      <c r="O139" s="51">
        <v>45</v>
      </c>
      <c r="P139" s="51">
        <v>65</v>
      </c>
      <c r="Q139" s="51">
        <v>73</v>
      </c>
      <c r="R139" s="51">
        <v>47</v>
      </c>
      <c r="S139" s="51">
        <v>55</v>
      </c>
      <c r="T139" s="51">
        <v>120</v>
      </c>
      <c r="U139" s="51">
        <v>32</v>
      </c>
      <c r="V139" s="51">
        <v>38</v>
      </c>
      <c r="W139" s="42">
        <v>61</v>
      </c>
      <c r="X139" s="42">
        <v>51</v>
      </c>
    </row>
    <row r="140" spans="1:24" ht="26.5" customHeight="1" x14ac:dyDescent="0.35">
      <c r="A140" s="129"/>
      <c r="B140" s="129"/>
      <c r="C140" s="136"/>
      <c r="D140" s="144"/>
      <c r="E140" s="9" t="s">
        <v>197</v>
      </c>
      <c r="F140" s="136"/>
      <c r="G140" s="136"/>
      <c r="H140" s="136"/>
      <c r="I140" s="139"/>
      <c r="J140" s="63">
        <f>SUM(L140:X140)</f>
        <v>841</v>
      </c>
      <c r="K140" s="47"/>
      <c r="L140" s="51">
        <v>81</v>
      </c>
      <c r="M140" s="51">
        <v>58</v>
      </c>
      <c r="N140" s="51">
        <v>85</v>
      </c>
      <c r="O140" s="51">
        <v>47</v>
      </c>
      <c r="P140" s="51">
        <v>70</v>
      </c>
      <c r="Q140" s="51">
        <v>76</v>
      </c>
      <c r="R140" s="51">
        <v>51</v>
      </c>
      <c r="S140" s="51">
        <v>57</v>
      </c>
      <c r="T140" s="51">
        <v>126</v>
      </c>
      <c r="U140" s="51">
        <v>34</v>
      </c>
      <c r="V140" s="51">
        <v>44</v>
      </c>
      <c r="W140" s="42">
        <v>61</v>
      </c>
      <c r="X140" s="42">
        <v>51</v>
      </c>
    </row>
    <row r="141" spans="1:24" ht="26.5" customHeight="1" x14ac:dyDescent="0.35">
      <c r="A141" s="129"/>
      <c r="B141" s="129"/>
      <c r="C141" s="134" t="s">
        <v>88</v>
      </c>
      <c r="D141" s="142" t="s">
        <v>165</v>
      </c>
      <c r="E141" s="9" t="s">
        <v>234</v>
      </c>
      <c r="F141" s="134" t="s">
        <v>20</v>
      </c>
      <c r="G141" s="134">
        <v>100</v>
      </c>
      <c r="H141" s="134">
        <f t="shared" ref="H141" si="138">COUNTIF(L141:X141,"Đạt")</f>
        <v>13</v>
      </c>
      <c r="I141" s="137">
        <f t="shared" ref="I141" si="139">H141/13</f>
        <v>1</v>
      </c>
      <c r="J141" s="25" t="str">
        <f t="shared" ref="J141:K141" si="140">IF(OR(J142=100, J142="-"), "Đạt", "Chưa")</f>
        <v>Đạt</v>
      </c>
      <c r="K141" s="25" t="e">
        <f t="shared" si="140"/>
        <v>#DIV/0!</v>
      </c>
      <c r="L141" s="25" t="str">
        <f>IF(OR(L142=100, L142="-"), "Đạt", "Chưa")</f>
        <v>Đạt</v>
      </c>
      <c r="M141" s="25" t="str">
        <f t="shared" ref="M141:X141" si="141">IF(OR(M142=100, M142="-"), "Đạt", "Chưa")</f>
        <v>Đạt</v>
      </c>
      <c r="N141" s="25" t="str">
        <f t="shared" si="141"/>
        <v>Đạt</v>
      </c>
      <c r="O141" s="25" t="str">
        <f t="shared" si="141"/>
        <v>Đạt</v>
      </c>
      <c r="P141" s="25" t="str">
        <f t="shared" si="141"/>
        <v>Đạt</v>
      </c>
      <c r="Q141" s="25" t="str">
        <f t="shared" si="141"/>
        <v>Đạt</v>
      </c>
      <c r="R141" s="25" t="str">
        <f t="shared" si="141"/>
        <v>Đạt</v>
      </c>
      <c r="S141" s="25" t="str">
        <f t="shared" si="141"/>
        <v>Đạt</v>
      </c>
      <c r="T141" s="25" t="str">
        <f t="shared" si="141"/>
        <v>Đạt</v>
      </c>
      <c r="U141" s="25" t="str">
        <f t="shared" si="141"/>
        <v>Đạt</v>
      </c>
      <c r="V141" s="25" t="str">
        <f t="shared" si="141"/>
        <v>Đạt</v>
      </c>
      <c r="W141" s="25" t="str">
        <f t="shared" si="141"/>
        <v>Đạt</v>
      </c>
      <c r="X141" s="25" t="str">
        <f t="shared" si="141"/>
        <v>Đạt</v>
      </c>
    </row>
    <row r="142" spans="1:24" ht="30" customHeight="1" x14ac:dyDescent="0.35">
      <c r="A142" s="129"/>
      <c r="B142" s="129"/>
      <c r="C142" s="135"/>
      <c r="D142" s="143"/>
      <c r="E142" s="9" t="s">
        <v>19</v>
      </c>
      <c r="F142" s="135"/>
      <c r="G142" s="135"/>
      <c r="H142" s="135"/>
      <c r="I142" s="138"/>
      <c r="J142" s="26">
        <f t="shared" ref="J142:K142" si="142">J143/J144*100</f>
        <v>100</v>
      </c>
      <c r="K142" s="26" t="e">
        <f t="shared" si="142"/>
        <v>#DIV/0!</v>
      </c>
      <c r="L142" s="26">
        <f>L143/L144*100</f>
        <v>100</v>
      </c>
      <c r="M142" s="26">
        <f t="shared" ref="M142:X142" si="143">M143/M144*100</f>
        <v>100</v>
      </c>
      <c r="N142" s="26">
        <f t="shared" si="143"/>
        <v>100</v>
      </c>
      <c r="O142" s="26">
        <f t="shared" si="143"/>
        <v>100</v>
      </c>
      <c r="P142" s="26">
        <f t="shared" si="143"/>
        <v>100</v>
      </c>
      <c r="Q142" s="26">
        <f t="shared" si="143"/>
        <v>100</v>
      </c>
      <c r="R142" s="26">
        <f t="shared" si="143"/>
        <v>100</v>
      </c>
      <c r="S142" s="26">
        <f t="shared" si="143"/>
        <v>100</v>
      </c>
      <c r="T142" s="26">
        <f t="shared" si="143"/>
        <v>100</v>
      </c>
      <c r="U142" s="26">
        <f t="shared" si="143"/>
        <v>100</v>
      </c>
      <c r="V142" s="26">
        <f t="shared" si="143"/>
        <v>100</v>
      </c>
      <c r="W142" s="26">
        <f t="shared" si="143"/>
        <v>100</v>
      </c>
      <c r="X142" s="26">
        <f t="shared" si="143"/>
        <v>100</v>
      </c>
    </row>
    <row r="143" spans="1:24" ht="57.65" customHeight="1" x14ac:dyDescent="0.35">
      <c r="A143" s="129"/>
      <c r="B143" s="129"/>
      <c r="C143" s="135"/>
      <c r="D143" s="143"/>
      <c r="E143" s="9" t="s">
        <v>198</v>
      </c>
      <c r="F143" s="135"/>
      <c r="G143" s="135"/>
      <c r="H143" s="135"/>
      <c r="I143" s="138"/>
      <c r="J143" s="56">
        <f>SUM(L143:X143)</f>
        <v>4842</v>
      </c>
      <c r="K143" s="47"/>
      <c r="L143" s="25">
        <v>232</v>
      </c>
      <c r="M143" s="25">
        <v>513</v>
      </c>
      <c r="N143" s="25">
        <v>422</v>
      </c>
      <c r="O143" s="25">
        <v>424</v>
      </c>
      <c r="P143" s="25">
        <v>387</v>
      </c>
      <c r="Q143" s="25">
        <v>252</v>
      </c>
      <c r="R143" s="25">
        <v>463</v>
      </c>
      <c r="S143" s="25">
        <v>208</v>
      </c>
      <c r="T143" s="25">
        <v>581</v>
      </c>
      <c r="U143" s="25">
        <v>154</v>
      </c>
      <c r="V143" s="25">
        <v>230</v>
      </c>
      <c r="W143" s="41">
        <v>826</v>
      </c>
      <c r="X143" s="41">
        <v>150</v>
      </c>
    </row>
    <row r="144" spans="1:24" ht="46.5" customHeight="1" x14ac:dyDescent="0.35">
      <c r="A144" s="129"/>
      <c r="B144" s="129"/>
      <c r="C144" s="136"/>
      <c r="D144" s="144"/>
      <c r="E144" s="9" t="s">
        <v>199</v>
      </c>
      <c r="F144" s="136"/>
      <c r="G144" s="136"/>
      <c r="H144" s="136"/>
      <c r="I144" s="139"/>
      <c r="J144" s="56">
        <f>SUM(L144:X144)</f>
        <v>4842</v>
      </c>
      <c r="K144" s="47"/>
      <c r="L144" s="25">
        <v>232</v>
      </c>
      <c r="M144" s="25">
        <v>513</v>
      </c>
      <c r="N144" s="25">
        <v>422</v>
      </c>
      <c r="O144" s="25">
        <v>424</v>
      </c>
      <c r="P144" s="25">
        <v>387</v>
      </c>
      <c r="Q144" s="25">
        <v>252</v>
      </c>
      <c r="R144" s="25">
        <v>463</v>
      </c>
      <c r="S144" s="25">
        <v>208</v>
      </c>
      <c r="T144" s="25">
        <v>581</v>
      </c>
      <c r="U144" s="25">
        <v>154</v>
      </c>
      <c r="V144" s="25">
        <v>230</v>
      </c>
      <c r="W144" s="41">
        <v>826</v>
      </c>
      <c r="X144" s="41">
        <v>150</v>
      </c>
    </row>
    <row r="145" spans="1:24" ht="25" customHeight="1" x14ac:dyDescent="0.35">
      <c r="A145" s="129"/>
      <c r="B145" s="129"/>
      <c r="C145" s="134" t="s">
        <v>89</v>
      </c>
      <c r="D145" s="142" t="s">
        <v>90</v>
      </c>
      <c r="E145" s="9" t="s">
        <v>234</v>
      </c>
      <c r="F145" s="134" t="s">
        <v>20</v>
      </c>
      <c r="G145" s="134" t="s">
        <v>91</v>
      </c>
      <c r="H145" s="134">
        <f t="shared" ref="H145" si="144">COUNTIF(L145:X145,"Đạt")</f>
        <v>13</v>
      </c>
      <c r="I145" s="137">
        <f t="shared" ref="I145" si="145">H145/13</f>
        <v>1</v>
      </c>
      <c r="J145" s="25" t="str">
        <f t="shared" ref="J145:K145" si="146">IF(OR(J146&gt;=30, J146="-"), "Đạt", "Chưa")</f>
        <v>Đạt</v>
      </c>
      <c r="K145" s="25" t="e">
        <f t="shared" si="146"/>
        <v>#DIV/0!</v>
      </c>
      <c r="L145" s="25" t="str">
        <f>IF(OR(L146&gt;=30, L146="-"), "Đạt", "Chưa")</f>
        <v>Đạt</v>
      </c>
      <c r="M145" s="25" t="str">
        <f t="shared" ref="M145:X145" si="147">IF(OR(M146&gt;=30, M146="-"), "Đạt", "Chưa")</f>
        <v>Đạt</v>
      </c>
      <c r="N145" s="25" t="str">
        <f t="shared" si="147"/>
        <v>Đạt</v>
      </c>
      <c r="O145" s="25" t="str">
        <f t="shared" si="147"/>
        <v>Đạt</v>
      </c>
      <c r="P145" s="25" t="str">
        <f>IF(OR(P146&gt;=30, P146="-"), "Đạt", "Chưa")</f>
        <v>Đạt</v>
      </c>
      <c r="Q145" s="25" t="str">
        <f t="shared" si="147"/>
        <v>Đạt</v>
      </c>
      <c r="R145" s="25" t="str">
        <f t="shared" si="147"/>
        <v>Đạt</v>
      </c>
      <c r="S145" s="25" t="str">
        <f t="shared" si="147"/>
        <v>Đạt</v>
      </c>
      <c r="T145" s="25" t="str">
        <f t="shared" si="147"/>
        <v>Đạt</v>
      </c>
      <c r="U145" s="25" t="str">
        <f t="shared" si="147"/>
        <v>Đạt</v>
      </c>
      <c r="V145" s="25" t="str">
        <f t="shared" si="147"/>
        <v>Đạt</v>
      </c>
      <c r="W145" s="25" t="str">
        <f t="shared" si="147"/>
        <v>Đạt</v>
      </c>
      <c r="X145" s="25" t="str">
        <f t="shared" si="147"/>
        <v>Đạt</v>
      </c>
    </row>
    <row r="146" spans="1:24" ht="26.5" customHeight="1" x14ac:dyDescent="0.35">
      <c r="A146" s="129"/>
      <c r="B146" s="129"/>
      <c r="C146" s="135"/>
      <c r="D146" s="143"/>
      <c r="E146" s="9" t="s">
        <v>19</v>
      </c>
      <c r="F146" s="135"/>
      <c r="G146" s="135"/>
      <c r="H146" s="135"/>
      <c r="I146" s="138"/>
      <c r="J146" s="26">
        <f t="shared" ref="J146:K146" si="148">J147/J148*100</f>
        <v>71.748205467596605</v>
      </c>
      <c r="K146" s="26" t="e">
        <f t="shared" si="148"/>
        <v>#DIV/0!</v>
      </c>
      <c r="L146" s="26">
        <f>L147/L148*100</f>
        <v>73.033381712627005</v>
      </c>
      <c r="M146" s="26">
        <f t="shared" ref="M146:X146" si="149">M147/M148*100</f>
        <v>75.2453653217012</v>
      </c>
      <c r="N146" s="26">
        <f t="shared" si="149"/>
        <v>79.642699602999556</v>
      </c>
      <c r="O146" s="26">
        <f t="shared" si="149"/>
        <v>77.69130998702984</v>
      </c>
      <c r="P146" s="26">
        <f t="shared" si="149"/>
        <v>73.796192609182526</v>
      </c>
      <c r="Q146" s="26">
        <f t="shared" si="149"/>
        <v>61.169313957418048</v>
      </c>
      <c r="R146" s="26">
        <f t="shared" si="149"/>
        <v>58.715289394446302</v>
      </c>
      <c r="S146" s="26">
        <f>S147/S148*100</f>
        <v>55.70409982174688</v>
      </c>
      <c r="T146" s="26">
        <f t="shared" si="149"/>
        <v>56.357827476038338</v>
      </c>
      <c r="U146" s="26">
        <f t="shared" si="149"/>
        <v>82.908704883227173</v>
      </c>
      <c r="V146" s="26">
        <f t="shared" si="149"/>
        <v>68.698884758364315</v>
      </c>
      <c r="W146" s="26">
        <f t="shared" si="149"/>
        <v>77.927254608868964</v>
      </c>
      <c r="X146" s="26">
        <f t="shared" si="149"/>
        <v>72.037720377203769</v>
      </c>
    </row>
    <row r="147" spans="1:24" ht="51.65" customHeight="1" x14ac:dyDescent="0.35">
      <c r="A147" s="129"/>
      <c r="B147" s="129"/>
      <c r="C147" s="135"/>
      <c r="D147" s="143"/>
      <c r="E147" s="9" t="s">
        <v>200</v>
      </c>
      <c r="F147" s="135"/>
      <c r="G147" s="135"/>
      <c r="H147" s="135"/>
      <c r="I147" s="138"/>
      <c r="J147" s="56">
        <f>SUM(L147:X147)</f>
        <v>28187</v>
      </c>
      <c r="K147" s="47"/>
      <c r="L147" s="67">
        <v>2516</v>
      </c>
      <c r="M147" s="67">
        <v>1380</v>
      </c>
      <c r="N147" s="67">
        <v>3611</v>
      </c>
      <c r="O147" s="67">
        <v>4193</v>
      </c>
      <c r="P147" s="67">
        <v>2636</v>
      </c>
      <c r="Q147" s="67">
        <v>1810</v>
      </c>
      <c r="R147" s="67">
        <v>1755</v>
      </c>
      <c r="S147" s="67">
        <v>1250</v>
      </c>
      <c r="T147" s="67">
        <v>882</v>
      </c>
      <c r="U147" s="67">
        <v>781</v>
      </c>
      <c r="V147" s="67">
        <v>924</v>
      </c>
      <c r="W147" s="67">
        <v>4692</v>
      </c>
      <c r="X147" s="67">
        <v>1757</v>
      </c>
    </row>
    <row r="148" spans="1:24" ht="26.5" customHeight="1" x14ac:dyDescent="0.35">
      <c r="A148" s="129"/>
      <c r="B148" s="129"/>
      <c r="C148" s="136"/>
      <c r="D148" s="144"/>
      <c r="E148" s="9" t="s">
        <v>31</v>
      </c>
      <c r="F148" s="136"/>
      <c r="G148" s="136"/>
      <c r="H148" s="136"/>
      <c r="I148" s="139"/>
      <c r="J148" s="56">
        <f>SUM(L148:X148)</f>
        <v>39286</v>
      </c>
      <c r="K148" s="47"/>
      <c r="L148" s="67">
        <v>3445</v>
      </c>
      <c r="M148" s="67">
        <v>1834</v>
      </c>
      <c r="N148" s="67">
        <v>4534</v>
      </c>
      <c r="O148" s="67">
        <v>5397</v>
      </c>
      <c r="P148" s="67">
        <v>3572</v>
      </c>
      <c r="Q148" s="67">
        <v>2959</v>
      </c>
      <c r="R148" s="67">
        <v>2989</v>
      </c>
      <c r="S148" s="67">
        <v>2244</v>
      </c>
      <c r="T148" s="67">
        <v>1565</v>
      </c>
      <c r="U148" s="67">
        <v>942</v>
      </c>
      <c r="V148" s="67">
        <v>1345</v>
      </c>
      <c r="W148" s="67">
        <v>6021</v>
      </c>
      <c r="X148" s="67">
        <v>2439</v>
      </c>
    </row>
    <row r="149" spans="1:24" ht="26.5" customHeight="1" x14ac:dyDescent="0.35">
      <c r="A149" s="129"/>
      <c r="B149" s="129"/>
      <c r="C149" s="134" t="s">
        <v>92</v>
      </c>
      <c r="D149" s="142" t="s">
        <v>93</v>
      </c>
      <c r="E149" s="9" t="s">
        <v>234</v>
      </c>
      <c r="F149" s="134" t="s">
        <v>20</v>
      </c>
      <c r="G149" s="134" t="s">
        <v>25</v>
      </c>
      <c r="H149" s="134">
        <f t="shared" ref="H149" si="150">COUNTIF(L149:X149,"Đạt")</f>
        <v>13</v>
      </c>
      <c r="I149" s="137">
        <f t="shared" ref="I149" si="151">H149/13</f>
        <v>1</v>
      </c>
      <c r="J149" s="25" t="str">
        <f t="shared" ref="J149:K149" si="152">IF(OR(J150&gt;=50, J150="-"), "Đạt", "Chưa")</f>
        <v>Đạt</v>
      </c>
      <c r="K149" s="25" t="e">
        <f t="shared" si="152"/>
        <v>#DIV/0!</v>
      </c>
      <c r="L149" s="25" t="str">
        <f>IF(OR(L150&gt;=50, L150="-"), "Đạt", "Chưa")</f>
        <v>Đạt</v>
      </c>
      <c r="M149" s="25" t="str">
        <f t="shared" ref="M149:W149" si="153">IF(OR(M150&gt;=50, M150="-"), "Đạt", "Chưa")</f>
        <v>Đạt</v>
      </c>
      <c r="N149" s="25" t="str">
        <f t="shared" si="153"/>
        <v>Đạt</v>
      </c>
      <c r="O149" s="25" t="str">
        <f t="shared" si="153"/>
        <v>Đạt</v>
      </c>
      <c r="P149" s="25" t="str">
        <f t="shared" si="153"/>
        <v>Đạt</v>
      </c>
      <c r="Q149" s="25" t="str">
        <f t="shared" si="153"/>
        <v>Đạt</v>
      </c>
      <c r="R149" s="25" t="str">
        <f t="shared" si="153"/>
        <v>Đạt</v>
      </c>
      <c r="S149" s="25" t="str">
        <f t="shared" si="153"/>
        <v>Đạt</v>
      </c>
      <c r="T149" s="25" t="str">
        <f t="shared" si="153"/>
        <v>Đạt</v>
      </c>
      <c r="U149" s="25" t="str">
        <f t="shared" si="153"/>
        <v>Đạt</v>
      </c>
      <c r="V149" s="25" t="str">
        <f t="shared" si="153"/>
        <v>Đạt</v>
      </c>
      <c r="W149" s="25" t="str">
        <f t="shared" si="153"/>
        <v>Đạt</v>
      </c>
      <c r="X149" s="25" t="str">
        <f>IF(OR(X150&gt;=50, X150="-"), "Đạt", "Chưa")</f>
        <v>Đạt</v>
      </c>
    </row>
    <row r="150" spans="1:24" ht="25" customHeight="1" x14ac:dyDescent="0.35">
      <c r="A150" s="129"/>
      <c r="B150" s="129"/>
      <c r="C150" s="135"/>
      <c r="D150" s="143"/>
      <c r="E150" s="9" t="s">
        <v>19</v>
      </c>
      <c r="F150" s="135"/>
      <c r="G150" s="135"/>
      <c r="H150" s="135"/>
      <c r="I150" s="138"/>
      <c r="J150" s="26">
        <f t="shared" ref="J150:K150" si="154">J151/J152*100</f>
        <v>71.748205467596605</v>
      </c>
      <c r="K150" s="26" t="e">
        <f t="shared" si="154"/>
        <v>#DIV/0!</v>
      </c>
      <c r="L150" s="26">
        <f>L151/L152*100</f>
        <v>73.033381712627005</v>
      </c>
      <c r="M150" s="26">
        <f t="shared" ref="M150:X150" si="155">M151/M152*100</f>
        <v>75.2453653217012</v>
      </c>
      <c r="N150" s="26">
        <f t="shared" si="155"/>
        <v>79.642699602999556</v>
      </c>
      <c r="O150" s="26">
        <f t="shared" si="155"/>
        <v>77.69130998702984</v>
      </c>
      <c r="P150" s="26">
        <f t="shared" si="155"/>
        <v>73.796192609182526</v>
      </c>
      <c r="Q150" s="26">
        <f t="shared" si="155"/>
        <v>61.169313957418048</v>
      </c>
      <c r="R150" s="26">
        <f t="shared" si="155"/>
        <v>58.715289394446302</v>
      </c>
      <c r="S150" s="26">
        <f t="shared" si="155"/>
        <v>55.70409982174688</v>
      </c>
      <c r="T150" s="26">
        <f t="shared" si="155"/>
        <v>56.357827476038338</v>
      </c>
      <c r="U150" s="26">
        <f t="shared" si="155"/>
        <v>82.908704883227173</v>
      </c>
      <c r="V150" s="26">
        <f t="shared" si="155"/>
        <v>68.698884758364315</v>
      </c>
      <c r="W150" s="26">
        <f t="shared" si="155"/>
        <v>77.927254608868964</v>
      </c>
      <c r="X150" s="26">
        <f t="shared" si="155"/>
        <v>72.037720377203769</v>
      </c>
    </row>
    <row r="151" spans="1:24" ht="61.5" customHeight="1" x14ac:dyDescent="0.35">
      <c r="A151" s="129"/>
      <c r="B151" s="129"/>
      <c r="C151" s="135"/>
      <c r="D151" s="143"/>
      <c r="E151" s="9" t="s">
        <v>201</v>
      </c>
      <c r="F151" s="135"/>
      <c r="G151" s="135"/>
      <c r="H151" s="135"/>
      <c r="I151" s="138"/>
      <c r="J151" s="56">
        <f>SUM(L151:X151)</f>
        <v>28187</v>
      </c>
      <c r="K151" s="47"/>
      <c r="L151" s="67">
        <v>2516</v>
      </c>
      <c r="M151" s="67">
        <v>1380</v>
      </c>
      <c r="N151" s="67">
        <v>3611</v>
      </c>
      <c r="O151" s="67">
        <v>4193</v>
      </c>
      <c r="P151" s="67">
        <v>2636</v>
      </c>
      <c r="Q151" s="67">
        <v>1810</v>
      </c>
      <c r="R151" s="67">
        <v>1755</v>
      </c>
      <c r="S151" s="67">
        <v>1250</v>
      </c>
      <c r="T151" s="67">
        <v>882</v>
      </c>
      <c r="U151" s="67">
        <v>781</v>
      </c>
      <c r="V151" s="67">
        <v>924</v>
      </c>
      <c r="W151" s="67">
        <v>4692</v>
      </c>
      <c r="X151" s="67">
        <v>1757</v>
      </c>
    </row>
    <row r="152" spans="1:24" ht="30.65" customHeight="1" x14ac:dyDescent="0.35">
      <c r="A152" s="130"/>
      <c r="B152" s="130"/>
      <c r="C152" s="136"/>
      <c r="D152" s="144"/>
      <c r="E152" s="9" t="s">
        <v>31</v>
      </c>
      <c r="F152" s="136"/>
      <c r="G152" s="136"/>
      <c r="H152" s="136"/>
      <c r="I152" s="139"/>
      <c r="J152" s="56">
        <f>SUM(L152:X152)</f>
        <v>39286</v>
      </c>
      <c r="K152" s="47"/>
      <c r="L152" s="67">
        <v>3445</v>
      </c>
      <c r="M152" s="67">
        <v>1834</v>
      </c>
      <c r="N152" s="67">
        <v>4534</v>
      </c>
      <c r="O152" s="67">
        <v>5397</v>
      </c>
      <c r="P152" s="67">
        <v>3572</v>
      </c>
      <c r="Q152" s="67">
        <v>2959</v>
      </c>
      <c r="R152" s="67">
        <v>2989</v>
      </c>
      <c r="S152" s="67">
        <v>2244</v>
      </c>
      <c r="T152" s="67">
        <v>1565</v>
      </c>
      <c r="U152" s="67">
        <v>942</v>
      </c>
      <c r="V152" s="67">
        <v>1345</v>
      </c>
      <c r="W152" s="67">
        <v>6021</v>
      </c>
      <c r="X152" s="67">
        <v>2439</v>
      </c>
    </row>
    <row r="153" spans="1:24" ht="39" customHeight="1" x14ac:dyDescent="0.35">
      <c r="A153" s="140">
        <v>18</v>
      </c>
      <c r="B153" s="140" t="s">
        <v>110</v>
      </c>
      <c r="C153" s="47" t="s">
        <v>94</v>
      </c>
      <c r="D153" s="49" t="s">
        <v>166</v>
      </c>
      <c r="E153" s="49" t="s">
        <v>166</v>
      </c>
      <c r="F153" s="47" t="s">
        <v>15</v>
      </c>
      <c r="G153" s="47" t="s">
        <v>0</v>
      </c>
      <c r="H153" s="56">
        <f t="shared" ref="H153:H154" si="156">COUNTIF(L153:X153,"Đạt")</f>
        <v>13</v>
      </c>
      <c r="I153" s="62">
        <f t="shared" ref="I153:I154" si="157">H153/13</f>
        <v>1</v>
      </c>
      <c r="J153" s="56"/>
      <c r="K153" s="47" t="s">
        <v>0</v>
      </c>
      <c r="L153" s="25" t="s">
        <v>0</v>
      </c>
      <c r="M153" s="25" t="s">
        <v>0</v>
      </c>
      <c r="N153" s="25" t="s">
        <v>0</v>
      </c>
      <c r="O153" s="25" t="s">
        <v>0</v>
      </c>
      <c r="P153" s="25" t="s">
        <v>0</v>
      </c>
      <c r="Q153" s="25" t="s">
        <v>0</v>
      </c>
      <c r="R153" s="25" t="s">
        <v>0</v>
      </c>
      <c r="S153" s="25" t="s">
        <v>0</v>
      </c>
      <c r="T153" s="25" t="s">
        <v>0</v>
      </c>
      <c r="U153" s="25" t="s">
        <v>0</v>
      </c>
      <c r="V153" s="25" t="s">
        <v>0</v>
      </c>
      <c r="W153" s="25" t="s">
        <v>0</v>
      </c>
      <c r="X153" s="25" t="s">
        <v>0</v>
      </c>
    </row>
    <row r="154" spans="1:24" ht="57.65" customHeight="1" x14ac:dyDescent="0.35">
      <c r="A154" s="140"/>
      <c r="B154" s="140"/>
      <c r="C154" s="47" t="s">
        <v>95</v>
      </c>
      <c r="D154" s="49" t="s">
        <v>167</v>
      </c>
      <c r="E154" s="49" t="s">
        <v>167</v>
      </c>
      <c r="F154" s="47" t="s">
        <v>15</v>
      </c>
      <c r="G154" s="47" t="s">
        <v>0</v>
      </c>
      <c r="H154" s="56">
        <f t="shared" si="156"/>
        <v>13</v>
      </c>
      <c r="I154" s="62">
        <f t="shared" si="157"/>
        <v>1</v>
      </c>
      <c r="J154" s="56"/>
      <c r="K154" s="47" t="s">
        <v>0</v>
      </c>
      <c r="L154" s="25" t="s">
        <v>0</v>
      </c>
      <c r="M154" s="25" t="s">
        <v>0</v>
      </c>
      <c r="N154" s="25" t="s">
        <v>0</v>
      </c>
      <c r="O154" s="25" t="s">
        <v>0</v>
      </c>
      <c r="P154" s="25" t="s">
        <v>0</v>
      </c>
      <c r="Q154" s="25" t="s">
        <v>0</v>
      </c>
      <c r="R154" s="25" t="s">
        <v>0</v>
      </c>
      <c r="S154" s="25" t="s">
        <v>0</v>
      </c>
      <c r="T154" s="25" t="s">
        <v>0</v>
      </c>
      <c r="U154" s="25" t="s">
        <v>0</v>
      </c>
      <c r="V154" s="25" t="s">
        <v>0</v>
      </c>
      <c r="W154" s="25" t="s">
        <v>0</v>
      </c>
      <c r="X154" s="25" t="s">
        <v>0</v>
      </c>
    </row>
    <row r="155" spans="1:24" ht="26" customHeight="1" x14ac:dyDescent="0.35">
      <c r="A155" s="140"/>
      <c r="B155" s="140"/>
      <c r="C155" s="134">
        <v>18.3</v>
      </c>
      <c r="D155" s="145" t="s">
        <v>168</v>
      </c>
      <c r="E155" s="9" t="s">
        <v>234</v>
      </c>
      <c r="F155" s="134" t="s">
        <v>20</v>
      </c>
      <c r="G155" s="131">
        <v>1</v>
      </c>
      <c r="H155" s="134">
        <f t="shared" ref="H155" si="158">COUNTIF(L155:X155,"Đạt")</f>
        <v>13</v>
      </c>
      <c r="I155" s="137">
        <f t="shared" ref="I155" si="159">H155/13</f>
        <v>1</v>
      </c>
      <c r="J155" s="25" t="str">
        <f t="shared" ref="J155:K155" si="160">IF(OR(J156=100, J156="-"), "Đạt", "Chưa")</f>
        <v>Đạt</v>
      </c>
      <c r="K155" s="25" t="e">
        <f t="shared" si="160"/>
        <v>#DIV/0!</v>
      </c>
      <c r="L155" s="25" t="str">
        <f>IF(OR(L156=100, L156="-"), "Đạt", "Chưa")</f>
        <v>Đạt</v>
      </c>
      <c r="M155" s="25" t="str">
        <f t="shared" ref="M155:X155" si="161">IF(OR(M156=100, M156="-"), "Đạt", "Chưa")</f>
        <v>Đạt</v>
      </c>
      <c r="N155" s="25" t="str">
        <f t="shared" si="161"/>
        <v>Đạt</v>
      </c>
      <c r="O155" s="25" t="str">
        <f t="shared" si="161"/>
        <v>Đạt</v>
      </c>
      <c r="P155" s="25" t="str">
        <f t="shared" si="161"/>
        <v>Đạt</v>
      </c>
      <c r="Q155" s="25" t="str">
        <f t="shared" si="161"/>
        <v>Đạt</v>
      </c>
      <c r="R155" s="25" t="str">
        <f t="shared" si="161"/>
        <v>Đạt</v>
      </c>
      <c r="S155" s="25" t="str">
        <f t="shared" si="161"/>
        <v>Đạt</v>
      </c>
      <c r="T155" s="25" t="str">
        <f t="shared" si="161"/>
        <v>Đạt</v>
      </c>
      <c r="U155" s="25" t="str">
        <f t="shared" si="161"/>
        <v>Đạt</v>
      </c>
      <c r="V155" s="25" t="str">
        <f t="shared" si="161"/>
        <v>Đạt</v>
      </c>
      <c r="W155" s="25" t="str">
        <f t="shared" si="161"/>
        <v>Đạt</v>
      </c>
      <c r="X155" s="25" t="str">
        <f t="shared" si="161"/>
        <v>Đạt</v>
      </c>
    </row>
    <row r="156" spans="1:24" s="2" customFormat="1" ht="29" customHeight="1" x14ac:dyDescent="0.35">
      <c r="A156" s="140"/>
      <c r="B156" s="140"/>
      <c r="C156" s="135"/>
      <c r="D156" s="146"/>
      <c r="E156" s="13" t="s">
        <v>19</v>
      </c>
      <c r="F156" s="135"/>
      <c r="G156" s="132"/>
      <c r="H156" s="135"/>
      <c r="I156" s="138"/>
      <c r="J156" s="64">
        <f t="shared" ref="J156:K156" si="162">IF(TYPE(J157/J158=16),J157/J158*100,"-")</f>
        <v>100</v>
      </c>
      <c r="K156" s="64" t="e">
        <f t="shared" si="162"/>
        <v>#DIV/0!</v>
      </c>
      <c r="L156" s="64">
        <f>IF(TYPE(L157/L158=16),L157/L158*100,"-")</f>
        <v>100</v>
      </c>
      <c r="M156" s="64">
        <f t="shared" ref="M156:X156" si="163">IF(TYPE(M157/M158=16),M157/M158*100,"-")</f>
        <v>100</v>
      </c>
      <c r="N156" s="64">
        <f t="shared" si="163"/>
        <v>100</v>
      </c>
      <c r="O156" s="64">
        <f t="shared" si="163"/>
        <v>100</v>
      </c>
      <c r="P156" s="64">
        <f t="shared" si="163"/>
        <v>100</v>
      </c>
      <c r="Q156" s="64">
        <f t="shared" si="163"/>
        <v>100</v>
      </c>
      <c r="R156" s="64">
        <f t="shared" si="163"/>
        <v>100</v>
      </c>
      <c r="S156" s="64">
        <f t="shared" si="163"/>
        <v>100</v>
      </c>
      <c r="T156" s="64">
        <f t="shared" si="163"/>
        <v>100</v>
      </c>
      <c r="U156" s="64">
        <f t="shared" si="163"/>
        <v>100</v>
      </c>
      <c r="V156" s="64">
        <f t="shared" si="163"/>
        <v>100</v>
      </c>
      <c r="W156" s="64">
        <f t="shared" si="163"/>
        <v>100</v>
      </c>
      <c r="X156" s="64">
        <f t="shared" si="163"/>
        <v>100</v>
      </c>
    </row>
    <row r="157" spans="1:24" ht="42.65" customHeight="1" x14ac:dyDescent="0.35">
      <c r="A157" s="140"/>
      <c r="B157" s="140"/>
      <c r="C157" s="135"/>
      <c r="D157" s="146"/>
      <c r="E157" s="9" t="s">
        <v>202</v>
      </c>
      <c r="F157" s="135"/>
      <c r="G157" s="132"/>
      <c r="H157" s="135"/>
      <c r="I157" s="138"/>
      <c r="J157" s="56">
        <f>SUM(L157:X157)</f>
        <v>78</v>
      </c>
      <c r="K157" s="47"/>
      <c r="L157" s="25">
        <v>6</v>
      </c>
      <c r="M157" s="25">
        <v>6</v>
      </c>
      <c r="N157" s="25">
        <v>6</v>
      </c>
      <c r="O157" s="25">
        <v>6</v>
      </c>
      <c r="P157" s="25">
        <v>6</v>
      </c>
      <c r="Q157" s="25">
        <v>6</v>
      </c>
      <c r="R157" s="25">
        <v>6</v>
      </c>
      <c r="S157" s="25">
        <v>6</v>
      </c>
      <c r="T157" s="25">
        <v>6</v>
      </c>
      <c r="U157" s="25">
        <v>6</v>
      </c>
      <c r="V157" s="25">
        <v>6</v>
      </c>
      <c r="W157" s="41">
        <v>6</v>
      </c>
      <c r="X157" s="41">
        <v>6</v>
      </c>
    </row>
    <row r="158" spans="1:24" ht="42.65" customHeight="1" x14ac:dyDescent="0.35">
      <c r="A158" s="140"/>
      <c r="B158" s="140"/>
      <c r="C158" s="136"/>
      <c r="D158" s="147"/>
      <c r="E158" s="9" t="s">
        <v>203</v>
      </c>
      <c r="F158" s="136"/>
      <c r="G158" s="133"/>
      <c r="H158" s="136"/>
      <c r="I158" s="139"/>
      <c r="J158" s="56">
        <f>SUM(L158:X158)</f>
        <v>78</v>
      </c>
      <c r="K158" s="47"/>
      <c r="L158" s="25">
        <v>6</v>
      </c>
      <c r="M158" s="25">
        <v>6</v>
      </c>
      <c r="N158" s="25">
        <v>6</v>
      </c>
      <c r="O158" s="25">
        <v>6</v>
      </c>
      <c r="P158" s="25">
        <v>6</v>
      </c>
      <c r="Q158" s="25">
        <v>6</v>
      </c>
      <c r="R158" s="25">
        <v>6</v>
      </c>
      <c r="S158" s="25">
        <v>6</v>
      </c>
      <c r="T158" s="25">
        <v>6</v>
      </c>
      <c r="U158" s="25">
        <v>6</v>
      </c>
      <c r="V158" s="25">
        <v>6</v>
      </c>
      <c r="W158" s="41">
        <v>6</v>
      </c>
      <c r="X158" s="41">
        <v>6</v>
      </c>
    </row>
    <row r="159" spans="1:24" ht="51" customHeight="1" x14ac:dyDescent="0.35">
      <c r="A159" s="140"/>
      <c r="B159" s="140"/>
      <c r="C159" s="47" t="s">
        <v>96</v>
      </c>
      <c r="D159" s="49" t="s">
        <v>169</v>
      </c>
      <c r="E159" s="49" t="s">
        <v>169</v>
      </c>
      <c r="F159" s="47" t="s">
        <v>15</v>
      </c>
      <c r="G159" s="47" t="s">
        <v>0</v>
      </c>
      <c r="H159" s="56">
        <f t="shared" ref="H159:H163" si="164">COUNTIF(L159:X159,"Đạt")</f>
        <v>13</v>
      </c>
      <c r="I159" s="62">
        <f t="shared" ref="I159:I163" si="165">H159/13</f>
        <v>1</v>
      </c>
      <c r="J159" s="56"/>
      <c r="K159" s="47" t="s">
        <v>0</v>
      </c>
      <c r="L159" s="25" t="s">
        <v>0</v>
      </c>
      <c r="M159" s="25" t="s">
        <v>0</v>
      </c>
      <c r="N159" s="25" t="s">
        <v>0</v>
      </c>
      <c r="O159" s="25" t="s">
        <v>0</v>
      </c>
      <c r="P159" s="25" t="s">
        <v>0</v>
      </c>
      <c r="Q159" s="25" t="s">
        <v>0</v>
      </c>
      <c r="R159" s="25" t="s">
        <v>0</v>
      </c>
      <c r="S159" s="25" t="s">
        <v>0</v>
      </c>
      <c r="T159" s="25" t="s">
        <v>0</v>
      </c>
      <c r="U159" s="25" t="s">
        <v>0</v>
      </c>
      <c r="V159" s="25" t="s">
        <v>0</v>
      </c>
      <c r="W159" s="25" t="s">
        <v>0</v>
      </c>
      <c r="X159" s="25" t="s">
        <v>0</v>
      </c>
    </row>
    <row r="160" spans="1:24" ht="144.65" customHeight="1" x14ac:dyDescent="0.35">
      <c r="A160" s="46"/>
      <c r="B160" s="46"/>
      <c r="C160" s="47" t="s">
        <v>97</v>
      </c>
      <c r="D160" s="49" t="s">
        <v>170</v>
      </c>
      <c r="E160" s="9" t="str">
        <f>VLOOKUP(C160,DMTC,3,0)</f>
        <v>Bình đẳng giới và phòng chống bạo lực</v>
      </c>
      <c r="F160" s="47" t="s">
        <v>15</v>
      </c>
      <c r="G160" s="47" t="s">
        <v>0</v>
      </c>
      <c r="H160" s="56">
        <f t="shared" si="164"/>
        <v>13</v>
      </c>
      <c r="I160" s="62">
        <f t="shared" si="165"/>
        <v>1</v>
      </c>
      <c r="J160" s="56"/>
      <c r="K160" s="47" t="s">
        <v>0</v>
      </c>
      <c r="L160" s="25" t="s">
        <v>0</v>
      </c>
      <c r="M160" s="25" t="s">
        <v>0</v>
      </c>
      <c r="N160" s="25" t="s">
        <v>0</v>
      </c>
      <c r="O160" s="25" t="s">
        <v>0</v>
      </c>
      <c r="P160" s="25" t="s">
        <v>0</v>
      </c>
      <c r="Q160" s="25" t="s">
        <v>0</v>
      </c>
      <c r="R160" s="25" t="s">
        <v>0</v>
      </c>
      <c r="S160" s="25" t="s">
        <v>0</v>
      </c>
      <c r="T160" s="25" t="s">
        <v>0</v>
      </c>
      <c r="U160" s="25" t="s">
        <v>0</v>
      </c>
      <c r="V160" s="25" t="s">
        <v>0</v>
      </c>
      <c r="W160" s="25" t="s">
        <v>0</v>
      </c>
      <c r="X160" s="25" t="s">
        <v>0</v>
      </c>
    </row>
    <row r="161" spans="1:24" ht="119.15" customHeight="1" x14ac:dyDescent="0.35">
      <c r="A161" s="46"/>
      <c r="B161" s="46"/>
      <c r="C161" s="47" t="s">
        <v>98</v>
      </c>
      <c r="D161" s="49" t="s">
        <v>171</v>
      </c>
      <c r="E161" s="9" t="str">
        <f>VLOOKUP(C161,DMTC,3,0)</f>
        <v>Bồi dưỡng kiến thức về xây dựng NTM</v>
      </c>
      <c r="F161" s="47" t="s">
        <v>15</v>
      </c>
      <c r="G161" s="47" t="s">
        <v>0</v>
      </c>
      <c r="H161" s="56">
        <f t="shared" si="164"/>
        <v>13</v>
      </c>
      <c r="I161" s="62">
        <f t="shared" si="165"/>
        <v>1</v>
      </c>
      <c r="J161" s="56"/>
      <c r="K161" s="47" t="s">
        <v>0</v>
      </c>
      <c r="L161" s="25" t="s">
        <v>0</v>
      </c>
      <c r="M161" s="25" t="s">
        <v>0</v>
      </c>
      <c r="N161" s="25" t="s">
        <v>0</v>
      </c>
      <c r="O161" s="25" t="s">
        <v>0</v>
      </c>
      <c r="P161" s="25" t="s">
        <v>0</v>
      </c>
      <c r="Q161" s="25" t="s">
        <v>0</v>
      </c>
      <c r="R161" s="25" t="s">
        <v>0</v>
      </c>
      <c r="S161" s="25" t="s">
        <v>0</v>
      </c>
      <c r="T161" s="25" t="s">
        <v>0</v>
      </c>
      <c r="U161" s="25" t="s">
        <v>0</v>
      </c>
      <c r="V161" s="25" t="s">
        <v>0</v>
      </c>
      <c r="W161" s="25" t="s">
        <v>0</v>
      </c>
      <c r="X161" s="25" t="s">
        <v>0</v>
      </c>
    </row>
    <row r="162" spans="1:24" ht="53.25" customHeight="1" x14ac:dyDescent="0.35">
      <c r="A162" s="140">
        <v>19</v>
      </c>
      <c r="B162" s="140" t="s">
        <v>99</v>
      </c>
      <c r="C162" s="47" t="s">
        <v>100</v>
      </c>
      <c r="D162" s="48" t="s">
        <v>111</v>
      </c>
      <c r="E162" s="9" t="str">
        <f>VLOOKUP(C162,DMTC,3,0)</f>
        <v>Xây dựng lực lượng dân quân</v>
      </c>
      <c r="F162" s="47" t="s">
        <v>15</v>
      </c>
      <c r="G162" s="47" t="s">
        <v>0</v>
      </c>
      <c r="H162" s="56">
        <f t="shared" si="164"/>
        <v>13</v>
      </c>
      <c r="I162" s="62">
        <f t="shared" si="165"/>
        <v>1</v>
      </c>
      <c r="J162" s="56"/>
      <c r="K162" s="47" t="s">
        <v>0</v>
      </c>
      <c r="L162" s="25" t="s">
        <v>0</v>
      </c>
      <c r="M162" s="25" t="s">
        <v>0</v>
      </c>
      <c r="N162" s="25" t="s">
        <v>0</v>
      </c>
      <c r="O162" s="25" t="s">
        <v>0</v>
      </c>
      <c r="P162" s="25" t="s">
        <v>0</v>
      </c>
      <c r="Q162" s="25" t="s">
        <v>0</v>
      </c>
      <c r="R162" s="25" t="s">
        <v>0</v>
      </c>
      <c r="S162" s="25" t="s">
        <v>0</v>
      </c>
      <c r="T162" s="25" t="s">
        <v>0</v>
      </c>
      <c r="U162" s="25" t="s">
        <v>0</v>
      </c>
      <c r="V162" s="25" t="s">
        <v>0</v>
      </c>
      <c r="W162" s="25" t="s">
        <v>0</v>
      </c>
      <c r="X162" s="25" t="s">
        <v>0</v>
      </c>
    </row>
    <row r="163" spans="1:24" ht="41.25" customHeight="1" x14ac:dyDescent="0.35">
      <c r="A163" s="140"/>
      <c r="B163" s="140"/>
      <c r="C163" s="47" t="s">
        <v>101</v>
      </c>
      <c r="D163" s="48" t="s">
        <v>102</v>
      </c>
      <c r="E163" s="9" t="str">
        <f>VLOOKUP(C163,DMTC,3,0)</f>
        <v>Xã an toàn về ANTT</v>
      </c>
      <c r="F163" s="47" t="s">
        <v>15</v>
      </c>
      <c r="G163" s="47" t="s">
        <v>0</v>
      </c>
      <c r="H163" s="56">
        <f t="shared" si="164"/>
        <v>13</v>
      </c>
      <c r="I163" s="62">
        <f t="shared" si="165"/>
        <v>1</v>
      </c>
      <c r="J163" s="56"/>
      <c r="K163" s="47" t="s">
        <v>0</v>
      </c>
      <c r="L163" s="25" t="s">
        <v>0</v>
      </c>
      <c r="M163" s="25" t="s">
        <v>0</v>
      </c>
      <c r="N163" s="25" t="s">
        <v>0</v>
      </c>
      <c r="O163" s="25" t="s">
        <v>0</v>
      </c>
      <c r="P163" s="25" t="s">
        <v>0</v>
      </c>
      <c r="Q163" s="25" t="s">
        <v>0</v>
      </c>
      <c r="R163" s="25" t="s">
        <v>0</v>
      </c>
      <c r="S163" s="25" t="s">
        <v>0</v>
      </c>
      <c r="T163" s="25" t="s">
        <v>0</v>
      </c>
      <c r="U163" s="25" t="s">
        <v>0</v>
      </c>
      <c r="V163" s="25" t="s">
        <v>0</v>
      </c>
      <c r="W163" s="25" t="s">
        <v>0</v>
      </c>
      <c r="X163" s="25" t="s">
        <v>0</v>
      </c>
    </row>
    <row r="165" spans="1:24" s="7" customFormat="1" ht="18" x14ac:dyDescent="0.35">
      <c r="D165" s="21"/>
      <c r="E165" s="21"/>
      <c r="F165" s="141"/>
      <c r="G165" s="141"/>
      <c r="H165" s="141"/>
      <c r="I165" s="141"/>
      <c r="J165" s="141"/>
      <c r="K165" s="141"/>
      <c r="L165" s="141"/>
      <c r="M165" s="141"/>
      <c r="N165" s="141"/>
      <c r="O165" s="141"/>
      <c r="P165" s="141"/>
      <c r="Q165" s="141"/>
      <c r="R165" s="141"/>
      <c r="S165" s="141"/>
      <c r="T165" s="141"/>
      <c r="U165" s="141"/>
      <c r="V165" s="141"/>
      <c r="W165" s="141"/>
      <c r="X165" s="141"/>
    </row>
    <row r="166" spans="1:24" s="8" customFormat="1" ht="17.5" x14ac:dyDescent="0.35">
      <c r="B166" s="126"/>
      <c r="C166" s="126"/>
      <c r="D166" s="126"/>
      <c r="E166" s="22"/>
      <c r="F166" s="126"/>
      <c r="G166" s="126"/>
      <c r="H166" s="126"/>
      <c r="I166" s="126"/>
      <c r="J166" s="126"/>
      <c r="K166" s="126"/>
      <c r="L166" s="126"/>
      <c r="M166" s="126"/>
      <c r="N166" s="126"/>
      <c r="O166" s="126"/>
      <c r="P166" s="126"/>
      <c r="Q166" s="126"/>
      <c r="R166" s="126"/>
      <c r="S166" s="126"/>
      <c r="T166" s="126"/>
      <c r="U166" s="126"/>
      <c r="V166" s="126"/>
      <c r="W166" s="126"/>
      <c r="X166" s="126"/>
    </row>
    <row r="167" spans="1:24" s="7" customFormat="1" ht="18" x14ac:dyDescent="0.35">
      <c r="B167" s="127"/>
      <c r="C167" s="127"/>
      <c r="D167" s="127"/>
      <c r="E167" s="21"/>
      <c r="F167" s="127"/>
      <c r="G167" s="127"/>
      <c r="H167" s="127"/>
      <c r="I167" s="127"/>
      <c r="J167" s="127"/>
      <c r="K167" s="127"/>
      <c r="L167" s="127"/>
      <c r="M167" s="127"/>
      <c r="N167" s="127"/>
      <c r="O167" s="127"/>
      <c r="P167" s="127"/>
      <c r="Q167" s="127"/>
      <c r="R167" s="127"/>
      <c r="S167" s="127"/>
      <c r="T167" s="127"/>
      <c r="U167" s="127"/>
      <c r="V167" s="127"/>
      <c r="W167" s="127"/>
      <c r="X167" s="127"/>
    </row>
    <row r="168" spans="1:24" s="7" customFormat="1" ht="18" x14ac:dyDescent="0.35">
      <c r="D168" s="21"/>
      <c r="E168" s="21"/>
      <c r="F168" s="6"/>
      <c r="G168" s="6"/>
      <c r="H168" s="52"/>
      <c r="I168" s="52"/>
      <c r="J168" s="52"/>
      <c r="K168" s="6"/>
      <c r="L168" s="36"/>
      <c r="M168" s="36"/>
      <c r="N168" s="36"/>
      <c r="O168" s="36"/>
      <c r="P168" s="36"/>
      <c r="Q168" s="36"/>
      <c r="R168" s="36"/>
      <c r="S168" s="36"/>
      <c r="T168" s="36"/>
      <c r="U168" s="36"/>
      <c r="V168" s="36"/>
      <c r="W168" s="36"/>
      <c r="X168" s="37"/>
    </row>
    <row r="169" spans="1:24" s="7" customFormat="1" ht="18" x14ac:dyDescent="0.35">
      <c r="D169" s="21"/>
      <c r="E169" s="21"/>
      <c r="F169" s="6"/>
      <c r="G169" s="6"/>
      <c r="H169" s="52"/>
      <c r="I169" s="52"/>
      <c r="J169" s="52"/>
      <c r="K169" s="6"/>
      <c r="L169" s="36"/>
      <c r="M169" s="36"/>
      <c r="N169" s="36"/>
      <c r="O169" s="36"/>
      <c r="P169" s="36"/>
      <c r="Q169" s="36"/>
      <c r="R169" s="36"/>
      <c r="S169" s="36"/>
      <c r="T169" s="36"/>
      <c r="U169" s="36"/>
      <c r="V169" s="36"/>
      <c r="W169" s="36"/>
      <c r="X169" s="37"/>
    </row>
    <row r="170" spans="1:24" s="7" customFormat="1" ht="18" x14ac:dyDescent="0.35">
      <c r="D170" s="21"/>
      <c r="E170" s="21"/>
      <c r="F170" s="6"/>
      <c r="G170" s="6"/>
      <c r="H170" s="52"/>
      <c r="I170" s="52"/>
      <c r="J170" s="52"/>
      <c r="K170" s="6"/>
      <c r="L170" s="36"/>
      <c r="M170" s="36"/>
      <c r="N170" s="36"/>
      <c r="O170" s="36"/>
      <c r="P170" s="36"/>
      <c r="Q170" s="36"/>
      <c r="R170" s="36"/>
      <c r="S170" s="36"/>
      <c r="T170" s="36"/>
      <c r="U170" s="36"/>
      <c r="V170" s="36"/>
      <c r="W170" s="36"/>
      <c r="X170" s="37"/>
    </row>
    <row r="171" spans="1:24" s="7" customFormat="1" ht="18" x14ac:dyDescent="0.35">
      <c r="D171" s="21"/>
      <c r="E171" s="21"/>
      <c r="F171" s="6"/>
      <c r="G171" s="6"/>
      <c r="H171" s="52"/>
      <c r="I171" s="52"/>
      <c r="J171" s="52"/>
      <c r="K171" s="6"/>
      <c r="L171" s="36"/>
      <c r="M171" s="36"/>
      <c r="N171" s="36"/>
      <c r="O171" s="36"/>
      <c r="P171" s="36"/>
      <c r="Q171" s="36"/>
      <c r="R171" s="36"/>
      <c r="S171" s="36"/>
      <c r="T171" s="36"/>
      <c r="U171" s="36"/>
      <c r="V171" s="36"/>
      <c r="W171" s="36"/>
      <c r="X171" s="37"/>
    </row>
    <row r="172" spans="1:24" s="5" customFormat="1" ht="20.5" x14ac:dyDescent="0.35">
      <c r="B172" s="14"/>
      <c r="D172" s="23"/>
      <c r="E172" s="23"/>
      <c r="F172" s="4"/>
      <c r="G172" s="4"/>
      <c r="H172" s="4"/>
      <c r="I172" s="4"/>
      <c r="J172" s="4"/>
      <c r="K172" s="4"/>
      <c r="L172" s="38"/>
      <c r="M172" s="38"/>
      <c r="N172" s="38"/>
      <c r="O172" s="38"/>
      <c r="P172" s="38"/>
      <c r="Q172" s="38"/>
      <c r="R172" s="38"/>
      <c r="S172" s="38"/>
      <c r="T172" s="38"/>
      <c r="U172" s="38"/>
      <c r="V172" s="38"/>
      <c r="W172" s="38"/>
      <c r="X172" s="39"/>
    </row>
    <row r="173" spans="1:24" s="5" customFormat="1" ht="20.5" x14ac:dyDescent="0.35">
      <c r="B173" s="15"/>
      <c r="D173" s="23"/>
      <c r="E173" s="23"/>
      <c r="F173" s="4"/>
      <c r="G173" s="4"/>
      <c r="H173" s="4"/>
      <c r="I173" s="4"/>
      <c r="J173" s="4"/>
      <c r="K173" s="4"/>
      <c r="L173" s="38"/>
      <c r="M173" s="38"/>
      <c r="N173" s="38"/>
      <c r="O173" s="38"/>
      <c r="P173" s="38"/>
      <c r="Q173" s="38"/>
      <c r="R173" s="38"/>
      <c r="S173" s="38"/>
      <c r="T173" s="38"/>
      <c r="U173" s="38"/>
      <c r="V173" s="38"/>
      <c r="W173" s="38"/>
      <c r="X173" s="39"/>
    </row>
    <row r="174" spans="1:24" s="5" customFormat="1" ht="20.5" x14ac:dyDescent="0.35">
      <c r="B174" s="15"/>
      <c r="D174" s="23"/>
      <c r="E174" s="23"/>
      <c r="F174" s="4"/>
      <c r="G174" s="4"/>
      <c r="H174" s="4"/>
      <c r="I174" s="4"/>
      <c r="J174" s="4"/>
      <c r="K174" s="4"/>
      <c r="L174" s="38"/>
      <c r="M174" s="38"/>
      <c r="N174" s="38"/>
      <c r="O174" s="38"/>
      <c r="P174" s="38"/>
      <c r="Q174" s="38"/>
      <c r="R174" s="38"/>
      <c r="S174" s="38"/>
      <c r="T174" s="38"/>
      <c r="U174" s="38"/>
      <c r="V174" s="38"/>
      <c r="W174" s="38"/>
      <c r="X174" s="39"/>
    </row>
    <row r="175" spans="1:24" s="5" customFormat="1" ht="20.5" x14ac:dyDescent="0.35">
      <c r="B175" s="15"/>
      <c r="D175" s="23"/>
      <c r="E175" s="23"/>
      <c r="F175" s="4"/>
      <c r="G175" s="4"/>
      <c r="H175" s="4"/>
      <c r="I175" s="4"/>
      <c r="J175" s="4"/>
      <c r="K175" s="4"/>
      <c r="L175" s="38"/>
      <c r="M175" s="38"/>
      <c r="N175" s="38"/>
      <c r="O175" s="38"/>
      <c r="P175" s="38"/>
      <c r="Q175" s="38"/>
      <c r="R175" s="38"/>
      <c r="S175" s="38"/>
      <c r="T175" s="38"/>
      <c r="U175" s="38"/>
      <c r="V175" s="38"/>
      <c r="W175" s="38"/>
      <c r="X175" s="39"/>
    </row>
    <row r="176" spans="1:24" s="5" customFormat="1" ht="20.5" x14ac:dyDescent="0.35">
      <c r="B176" s="16"/>
      <c r="D176" s="23"/>
      <c r="E176" s="23"/>
      <c r="F176" s="4"/>
      <c r="G176" s="4"/>
      <c r="H176" s="4"/>
      <c r="I176" s="4"/>
      <c r="J176" s="4"/>
      <c r="K176" s="4"/>
      <c r="L176" s="38"/>
      <c r="M176" s="38"/>
      <c r="N176" s="38"/>
      <c r="O176" s="38"/>
      <c r="P176" s="38"/>
      <c r="Q176" s="38"/>
      <c r="R176" s="38"/>
      <c r="S176" s="38"/>
      <c r="T176" s="38"/>
      <c r="U176" s="38"/>
      <c r="V176" s="38"/>
      <c r="W176" s="38"/>
      <c r="X176" s="39"/>
    </row>
    <row r="177" spans="4:24" s="5" customFormat="1" ht="20.5" x14ac:dyDescent="0.35">
      <c r="D177" s="23"/>
      <c r="E177" s="23"/>
      <c r="F177" s="4"/>
      <c r="G177" s="4"/>
      <c r="H177" s="4"/>
      <c r="I177" s="4"/>
      <c r="J177" s="4"/>
      <c r="K177" s="4"/>
      <c r="L177" s="38"/>
      <c r="M177" s="38"/>
      <c r="N177" s="38"/>
      <c r="O177" s="38"/>
      <c r="P177" s="38"/>
      <c r="Q177" s="38"/>
      <c r="R177" s="38"/>
      <c r="S177" s="38"/>
      <c r="T177" s="38"/>
      <c r="U177" s="38"/>
      <c r="V177" s="38"/>
      <c r="W177" s="38"/>
      <c r="X177" s="39"/>
    </row>
    <row r="178" spans="4:24" s="5" customFormat="1" ht="20.5" x14ac:dyDescent="0.35">
      <c r="D178" s="23"/>
      <c r="E178" s="23"/>
      <c r="F178" s="4"/>
      <c r="G178" s="4"/>
      <c r="H178" s="4"/>
      <c r="I178" s="4"/>
      <c r="J178" s="4"/>
      <c r="K178" s="4"/>
      <c r="L178" s="38"/>
      <c r="M178" s="38"/>
      <c r="N178" s="38"/>
      <c r="O178" s="38"/>
      <c r="P178" s="38"/>
      <c r="Q178" s="38"/>
      <c r="R178" s="38"/>
      <c r="S178" s="38"/>
      <c r="T178" s="38"/>
      <c r="U178" s="38"/>
      <c r="V178" s="38"/>
      <c r="W178" s="38"/>
      <c r="X178" s="39"/>
    </row>
  </sheetData>
  <sheetProtection algorithmName="SHA-512" hashValue="OfAezYqQ8hpYqimLY/IQaD4fu8Ln0U98XYbXJAlvg98nGuArHg1HG02MZySkjrBvgumwJn9tHHeL90aFDogzPw==" saltValue="XjkbvGV2gQlmU5xtUeYYBQ==" spinCount="100000" sheet="1" objects="1" scenarios="1"/>
  <mergeCells count="249">
    <mergeCell ref="A2:D2"/>
    <mergeCell ref="F2:X2"/>
    <mergeCell ref="A3:D3"/>
    <mergeCell ref="F3:X3"/>
    <mergeCell ref="A6:X6"/>
    <mergeCell ref="A7:X7"/>
    <mergeCell ref="A15:A16"/>
    <mergeCell ref="B15:B16"/>
    <mergeCell ref="A10:A11"/>
    <mergeCell ref="B10:B11"/>
    <mergeCell ref="C10:C11"/>
    <mergeCell ref="D10:D11"/>
    <mergeCell ref="E10:E11"/>
    <mergeCell ref="F10:F11"/>
    <mergeCell ref="G10:G11"/>
    <mergeCell ref="K10:K11"/>
    <mergeCell ref="H10:J10"/>
    <mergeCell ref="B13:B14"/>
    <mergeCell ref="A13:A14"/>
    <mergeCell ref="C13:C14"/>
    <mergeCell ref="D13:D14"/>
    <mergeCell ref="E13:E14"/>
    <mergeCell ref="B44:B47"/>
    <mergeCell ref="F29:F32"/>
    <mergeCell ref="G29:G32"/>
    <mergeCell ref="A40:A43"/>
    <mergeCell ref="B40:B43"/>
    <mergeCell ref="C40:C43"/>
    <mergeCell ref="D40:D43"/>
    <mergeCell ref="F40:F43"/>
    <mergeCell ref="G40:G43"/>
    <mergeCell ref="C44:C47"/>
    <mergeCell ref="D44:D47"/>
    <mergeCell ref="F44:F47"/>
    <mergeCell ref="G44:G47"/>
    <mergeCell ref="A44:A47"/>
    <mergeCell ref="G77:G80"/>
    <mergeCell ref="F81:F84"/>
    <mergeCell ref="G81:G84"/>
    <mergeCell ref="C85:C86"/>
    <mergeCell ref="D85:D86"/>
    <mergeCell ref="F85:F86"/>
    <mergeCell ref="G85:G86"/>
    <mergeCell ref="C88:C89"/>
    <mergeCell ref="A70:A76"/>
    <mergeCell ref="B70:B76"/>
    <mergeCell ref="C70:C76"/>
    <mergeCell ref="D69:D76"/>
    <mergeCell ref="F69:F76"/>
    <mergeCell ref="G69:G76"/>
    <mergeCell ref="G88:G89"/>
    <mergeCell ref="C77:C80"/>
    <mergeCell ref="D77:D80"/>
    <mergeCell ref="C81:C84"/>
    <mergeCell ref="A92:A96"/>
    <mergeCell ref="B92:B96"/>
    <mergeCell ref="A77:A84"/>
    <mergeCell ref="B77:B84"/>
    <mergeCell ref="D81:D84"/>
    <mergeCell ref="F77:F80"/>
    <mergeCell ref="D88:D89"/>
    <mergeCell ref="F88:F89"/>
    <mergeCell ref="C93:C96"/>
    <mergeCell ref="D93:D96"/>
    <mergeCell ref="A85:A91"/>
    <mergeCell ref="B85:B91"/>
    <mergeCell ref="B167:D167"/>
    <mergeCell ref="F167:X167"/>
    <mergeCell ref="A162:A163"/>
    <mergeCell ref="B162:B163"/>
    <mergeCell ref="F165:X165"/>
    <mergeCell ref="B166:D166"/>
    <mergeCell ref="F166:X166"/>
    <mergeCell ref="A153:A159"/>
    <mergeCell ref="B153:B159"/>
    <mergeCell ref="C155:C158"/>
    <mergeCell ref="D155:D158"/>
    <mergeCell ref="I155:I158"/>
    <mergeCell ref="F155:F158"/>
    <mergeCell ref="G155:G158"/>
    <mergeCell ref="H155:H158"/>
    <mergeCell ref="F25:F28"/>
    <mergeCell ref="G25:G28"/>
    <mergeCell ref="F21:F24"/>
    <mergeCell ref="G21:G24"/>
    <mergeCell ref="A33:A38"/>
    <mergeCell ref="B33:B38"/>
    <mergeCell ref="C33:C37"/>
    <mergeCell ref="D33:D37"/>
    <mergeCell ref="F33:F37"/>
    <mergeCell ref="G33:G37"/>
    <mergeCell ref="C21:C24"/>
    <mergeCell ref="C25:C28"/>
    <mergeCell ref="A17:A32"/>
    <mergeCell ref="B17:B32"/>
    <mergeCell ref="D21:D24"/>
    <mergeCell ref="D25:D28"/>
    <mergeCell ref="C29:C32"/>
    <mergeCell ref="D29:D32"/>
    <mergeCell ref="C17:C20"/>
    <mergeCell ref="D17:D20"/>
    <mergeCell ref="F18:F20"/>
    <mergeCell ref="G18:G20"/>
    <mergeCell ref="G50:G53"/>
    <mergeCell ref="C59:C62"/>
    <mergeCell ref="D59:D62"/>
    <mergeCell ref="F59:F62"/>
    <mergeCell ref="G59:G62"/>
    <mergeCell ref="F63:F66"/>
    <mergeCell ref="G63:G66"/>
    <mergeCell ref="A67:A68"/>
    <mergeCell ref="B67:B68"/>
    <mergeCell ref="C67:C68"/>
    <mergeCell ref="D67:D68"/>
    <mergeCell ref="F67:F68"/>
    <mergeCell ref="G67:G68"/>
    <mergeCell ref="A59:A66"/>
    <mergeCell ref="B59:B66"/>
    <mergeCell ref="A55:A58"/>
    <mergeCell ref="B55:B58"/>
    <mergeCell ref="A48:A53"/>
    <mergeCell ref="B48:B53"/>
    <mergeCell ref="C63:C66"/>
    <mergeCell ref="D63:D66"/>
    <mergeCell ref="C50:C53"/>
    <mergeCell ref="D50:D53"/>
    <mergeCell ref="F50:F53"/>
    <mergeCell ref="A134:A152"/>
    <mergeCell ref="A110:A113"/>
    <mergeCell ref="B110:B113"/>
    <mergeCell ref="C110:C113"/>
    <mergeCell ref="G93:G96"/>
    <mergeCell ref="F93:F96"/>
    <mergeCell ref="A97:A109"/>
    <mergeCell ref="B97:B109"/>
    <mergeCell ref="C97:C100"/>
    <mergeCell ref="D97:D100"/>
    <mergeCell ref="F97:F100"/>
    <mergeCell ref="G97:G100"/>
    <mergeCell ref="C102:C105"/>
    <mergeCell ref="D102:D105"/>
    <mergeCell ref="F102:F105"/>
    <mergeCell ref="G102:G105"/>
    <mergeCell ref="C106:C109"/>
    <mergeCell ref="D106:D109"/>
    <mergeCell ref="F106:F109"/>
    <mergeCell ref="G106:G109"/>
    <mergeCell ref="D110:D113"/>
    <mergeCell ref="F110:F113"/>
    <mergeCell ref="A114:A132"/>
    <mergeCell ref="B114:B132"/>
    <mergeCell ref="C114:C117"/>
    <mergeCell ref="D114:D117"/>
    <mergeCell ref="F114:F117"/>
    <mergeCell ref="G114:G117"/>
    <mergeCell ref="C118:C121"/>
    <mergeCell ref="D118:D121"/>
    <mergeCell ref="F118:F121"/>
    <mergeCell ref="G118:G121"/>
    <mergeCell ref="C125:C128"/>
    <mergeCell ref="D125:D128"/>
    <mergeCell ref="F125:F128"/>
    <mergeCell ref="G125:G128"/>
    <mergeCell ref="C129:C132"/>
    <mergeCell ref="D129:D132"/>
    <mergeCell ref="F129:F132"/>
    <mergeCell ref="G129:G132"/>
    <mergeCell ref="I17:I20"/>
    <mergeCell ref="H21:H24"/>
    <mergeCell ref="I21:I24"/>
    <mergeCell ref="I25:I28"/>
    <mergeCell ref="H25:H28"/>
    <mergeCell ref="I29:I32"/>
    <mergeCell ref="H29:H32"/>
    <mergeCell ref="H33:H37"/>
    <mergeCell ref="I33:I37"/>
    <mergeCell ref="H17:H20"/>
    <mergeCell ref="I40:I43"/>
    <mergeCell ref="H44:H47"/>
    <mergeCell ref="I44:I47"/>
    <mergeCell ref="H50:H53"/>
    <mergeCell ref="I50:I53"/>
    <mergeCell ref="H59:H62"/>
    <mergeCell ref="I59:I62"/>
    <mergeCell ref="H63:H66"/>
    <mergeCell ref="I63:I66"/>
    <mergeCell ref="H40:H43"/>
    <mergeCell ref="I69:I76"/>
    <mergeCell ref="H77:H80"/>
    <mergeCell ref="I77:I80"/>
    <mergeCell ref="H81:H84"/>
    <mergeCell ref="I81:I84"/>
    <mergeCell ref="H67:H68"/>
    <mergeCell ref="I67:I68"/>
    <mergeCell ref="H85:H86"/>
    <mergeCell ref="I85:I86"/>
    <mergeCell ref="H69:H76"/>
    <mergeCell ref="H118:H121"/>
    <mergeCell ref="I118:I121"/>
    <mergeCell ref="H125:H128"/>
    <mergeCell ref="I125:I128"/>
    <mergeCell ref="H129:H132"/>
    <mergeCell ref="I129:I132"/>
    <mergeCell ref="H110:H113"/>
    <mergeCell ref="I88:I89"/>
    <mergeCell ref="H93:H96"/>
    <mergeCell ref="I93:I96"/>
    <mergeCell ref="H97:H100"/>
    <mergeCell ref="I97:I100"/>
    <mergeCell ref="H102:H105"/>
    <mergeCell ref="I102:I105"/>
    <mergeCell ref="H106:H109"/>
    <mergeCell ref="I106:I109"/>
    <mergeCell ref="H88:H89"/>
    <mergeCell ref="G110:G113"/>
    <mergeCell ref="H145:H148"/>
    <mergeCell ref="I145:I148"/>
    <mergeCell ref="H149:H152"/>
    <mergeCell ref="I149:I152"/>
    <mergeCell ref="F133:F136"/>
    <mergeCell ref="G133:G136"/>
    <mergeCell ref="F141:F144"/>
    <mergeCell ref="G141:G144"/>
    <mergeCell ref="F145:F148"/>
    <mergeCell ref="G145:G148"/>
    <mergeCell ref="F137:F140"/>
    <mergeCell ref="G137:G140"/>
    <mergeCell ref="F149:F152"/>
    <mergeCell ref="G149:G152"/>
    <mergeCell ref="H133:H136"/>
    <mergeCell ref="I133:I136"/>
    <mergeCell ref="H137:H140"/>
    <mergeCell ref="I137:I140"/>
    <mergeCell ref="H141:H144"/>
    <mergeCell ref="I141:I144"/>
    <mergeCell ref="I110:I113"/>
    <mergeCell ref="H114:H117"/>
    <mergeCell ref="I114:I117"/>
    <mergeCell ref="B133:B152"/>
    <mergeCell ref="C133:C136"/>
    <mergeCell ref="D133:D136"/>
    <mergeCell ref="C137:C140"/>
    <mergeCell ref="D137:D140"/>
    <mergeCell ref="C141:C144"/>
    <mergeCell ref="D141:D144"/>
    <mergeCell ref="C145:C148"/>
    <mergeCell ref="D145:D148"/>
    <mergeCell ref="C149:C152"/>
    <mergeCell ref="D149:D152"/>
  </mergeCells>
  <pageMargins left="0.34055118099999998" right="0.39370078740157499" top="9.0551180999999994E-2" bottom="0" header="0" footer="0"/>
  <pageSetup paperSize="9"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BTC HUYỆN NTM</vt:lpstr>
      <vt:lpstr>HUYEN NTM-11 xã</vt:lpstr>
      <vt:lpstr> XA DAT NTM</vt:lpstr>
      <vt:lpstr>XA NTM NANG CAO</vt:lpstr>
      <vt:lpstr>ĐÔ THỊ VĂN MINH</vt:lpstr>
      <vt:lpstr>HUYEN NTM-13 xã,thị trấn</vt:lpstr>
      <vt:lpstr>'HUYEN NTM-11 xã'!Print_Titles</vt:lpstr>
      <vt:lpstr>'HUYEN NTM-13 xã,thị trấn'!Print_Titles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DELL 7390 2in1</cp:lastModifiedBy>
  <cp:revision/>
  <cp:lastPrinted>2025-01-07T13:58:14Z</cp:lastPrinted>
  <dcterms:created xsi:type="dcterms:W3CDTF">2022-10-09T10:40:05Z</dcterms:created>
  <dcterms:modified xsi:type="dcterms:W3CDTF">2025-02-05T00:48:03Z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4fc71047-9574-40a5-8a3e-f31f2822bcec</vt:lpwstr>
  </property>
</Properties>
</file>